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1595" windowHeight="8700" activeTab="1"/>
  </bookViews>
  <sheets>
    <sheet name="individuel" sheetId="2" r:id="rId1"/>
    <sheet name="T.VMA" sheetId="1" r:id="rId2"/>
  </sheets>
  <calcPr calcId="125725"/>
</workbook>
</file>

<file path=xl/calcChain.xml><?xml version="1.0" encoding="utf-8"?>
<calcChain xmlns="http://schemas.openxmlformats.org/spreadsheetml/2006/main">
  <c r="BK11" i="1"/>
  <c r="BL11"/>
  <c r="BM11"/>
  <c r="AD33"/>
  <c r="AE33"/>
  <c r="AF33"/>
  <c r="AG33"/>
  <c r="AL33" s="1"/>
  <c r="AH33"/>
  <c r="AI33"/>
  <c r="AJ33" s="1"/>
  <c r="AM33"/>
  <c r="BG33" s="1"/>
  <c r="AN33"/>
  <c r="AO33"/>
  <c r="AQ33"/>
  <c r="AR33"/>
  <c r="AS33"/>
  <c r="AT33"/>
  <c r="AU33"/>
  <c r="AV33"/>
  <c r="AW33"/>
  <c r="AX33"/>
  <c r="AY33"/>
  <c r="AZ33"/>
  <c r="BA33"/>
  <c r="BB33"/>
  <c r="BC33"/>
  <c r="BD33"/>
  <c r="BE33"/>
  <c r="BF33"/>
  <c r="BH33"/>
  <c r="BI33"/>
  <c r="BK33"/>
  <c r="BM33"/>
  <c r="BJ17"/>
  <c r="AQ11"/>
  <c r="BH11" s="1"/>
  <c r="AR11"/>
  <c r="AS11"/>
  <c r="AT11"/>
  <c r="AU11"/>
  <c r="AV11"/>
  <c r="AW11"/>
  <c r="AX11"/>
  <c r="AY11"/>
  <c r="AZ11"/>
  <c r="BA11"/>
  <c r="BB11"/>
  <c r="BC11"/>
  <c r="BD11"/>
  <c r="BE11"/>
  <c r="BF11"/>
  <c r="BI11"/>
  <c r="AP17"/>
  <c r="AD11"/>
  <c r="AE11"/>
  <c r="AF11"/>
  <c r="AG11"/>
  <c r="AH11"/>
  <c r="AI11"/>
  <c r="AJ11" s="1"/>
  <c r="AK11"/>
  <c r="AL11"/>
  <c r="AM11"/>
  <c r="BG11" s="1"/>
  <c r="AN11"/>
  <c r="AO11"/>
  <c r="AC17"/>
  <c r="N11"/>
  <c r="O11"/>
  <c r="P11"/>
  <c r="Q11"/>
  <c r="R11"/>
  <c r="S11"/>
  <c r="T11"/>
  <c r="U11"/>
  <c r="V11"/>
  <c r="W11"/>
  <c r="X11"/>
  <c r="Y11"/>
  <c r="Z11"/>
  <c r="AA11"/>
  <c r="AB11"/>
  <c r="E11"/>
  <c r="F11"/>
  <c r="G11"/>
  <c r="H11"/>
  <c r="I11"/>
  <c r="J11"/>
  <c r="L11" s="1"/>
  <c r="M11"/>
  <c r="K11"/>
  <c r="AC11"/>
  <c r="AP11"/>
  <c r="BJ11"/>
  <c r="E37"/>
  <c r="F37"/>
  <c r="G37"/>
  <c r="H37"/>
  <c r="I37"/>
  <c r="J37"/>
  <c r="L37"/>
  <c r="M37"/>
  <c r="K37"/>
  <c r="N37"/>
  <c r="O37"/>
  <c r="P37"/>
  <c r="Q37"/>
  <c r="R37"/>
  <c r="S37"/>
  <c r="T37"/>
  <c r="U37"/>
  <c r="V37"/>
  <c r="W37"/>
  <c r="X37"/>
  <c r="Y37"/>
  <c r="Z37"/>
  <c r="AA37"/>
  <c r="AB37"/>
  <c r="AD37"/>
  <c r="AE37"/>
  <c r="AF37"/>
  <c r="AG37"/>
  <c r="AL37" s="1"/>
  <c r="BK37"/>
  <c r="AH37"/>
  <c r="AI37"/>
  <c r="AJ37" s="1"/>
  <c r="AM37"/>
  <c r="BG37" s="1"/>
  <c r="AN37"/>
  <c r="AO37"/>
  <c r="AQ37"/>
  <c r="BH37" s="1"/>
  <c r="AR37"/>
  <c r="AS37"/>
  <c r="AT37"/>
  <c r="BM37" s="1"/>
  <c r="AU37"/>
  <c r="BI37" s="1"/>
  <c r="AV37"/>
  <c r="AW37"/>
  <c r="AX37"/>
  <c r="AY37"/>
  <c r="AZ37"/>
  <c r="BA37"/>
  <c r="BB37"/>
  <c r="BC37"/>
  <c r="BD37"/>
  <c r="BE37"/>
  <c r="BF37"/>
  <c r="AC37"/>
  <c r="AP37"/>
  <c r="BJ37"/>
  <c r="E36"/>
  <c r="F36"/>
  <c r="G36"/>
  <c r="H36"/>
  <c r="I36"/>
  <c r="J36"/>
  <c r="L36" s="1"/>
  <c r="M36"/>
  <c r="K36"/>
  <c r="N36"/>
  <c r="O36"/>
  <c r="P36"/>
  <c r="Q36"/>
  <c r="R36"/>
  <c r="S36"/>
  <c r="T36"/>
  <c r="U36"/>
  <c r="V36"/>
  <c r="W36"/>
  <c r="X36"/>
  <c r="Y36"/>
  <c r="Z36"/>
  <c r="AA36"/>
  <c r="AB36"/>
  <c r="AD36"/>
  <c r="AE36"/>
  <c r="AF36"/>
  <c r="AG36"/>
  <c r="AL36" s="1"/>
  <c r="AH36"/>
  <c r="AI36"/>
  <c r="AJ36" s="1"/>
  <c r="AM36"/>
  <c r="BG36" s="1"/>
  <c r="AN36"/>
  <c r="AO36"/>
  <c r="AQ36"/>
  <c r="BH36" s="1"/>
  <c r="AR36"/>
  <c r="AS36"/>
  <c r="AT36"/>
  <c r="BM36" s="1"/>
  <c r="AU36"/>
  <c r="BI36" s="1"/>
  <c r="AV36"/>
  <c r="AW36"/>
  <c r="AX36"/>
  <c r="AY36"/>
  <c r="AZ36"/>
  <c r="BA36"/>
  <c r="BB36"/>
  <c r="BC36"/>
  <c r="BD36"/>
  <c r="BE36"/>
  <c r="BF36"/>
  <c r="AC36"/>
  <c r="AP36"/>
  <c r="BJ36"/>
  <c r="N33"/>
  <c r="O33"/>
  <c r="P33"/>
  <c r="Q33"/>
  <c r="R33"/>
  <c r="S33"/>
  <c r="T33"/>
  <c r="U33"/>
  <c r="V33"/>
  <c r="W33"/>
  <c r="X33"/>
  <c r="Y33"/>
  <c r="Z33"/>
  <c r="AA33"/>
  <c r="AB33"/>
  <c r="E33"/>
  <c r="F33"/>
  <c r="G33"/>
  <c r="H33"/>
  <c r="I33"/>
  <c r="J33"/>
  <c r="L33" s="1"/>
  <c r="K33"/>
  <c r="AC33"/>
  <c r="AP33"/>
  <c r="BJ33"/>
  <c r="E9"/>
  <c r="F9"/>
  <c r="G9"/>
  <c r="H9"/>
  <c r="I9"/>
  <c r="J9"/>
  <c r="L9" s="1"/>
  <c r="M9"/>
  <c r="K9"/>
  <c r="N9"/>
  <c r="O9"/>
  <c r="P9"/>
  <c r="Q9"/>
  <c r="R9"/>
  <c r="S9"/>
  <c r="T9"/>
  <c r="U9"/>
  <c r="V9"/>
  <c r="W9"/>
  <c r="X9"/>
  <c r="Y9"/>
  <c r="Z9"/>
  <c r="AA9"/>
  <c r="AB9"/>
  <c r="AD9"/>
  <c r="AE9"/>
  <c r="AF9"/>
  <c r="AG9"/>
  <c r="AL9" s="1"/>
  <c r="AH9"/>
  <c r="AI9"/>
  <c r="AJ9" s="1"/>
  <c r="AM9"/>
  <c r="BG9" s="1"/>
  <c r="BL9"/>
  <c r="AN9"/>
  <c r="AO9"/>
  <c r="AQ9"/>
  <c r="BH9" s="1"/>
  <c r="AR9"/>
  <c r="AS9"/>
  <c r="AT9"/>
  <c r="BM9" s="1"/>
  <c r="AU9"/>
  <c r="BI9" s="1"/>
  <c r="AV9"/>
  <c r="AW9"/>
  <c r="AX9"/>
  <c r="AY9"/>
  <c r="AZ9"/>
  <c r="BA9"/>
  <c r="BB9"/>
  <c r="BC9"/>
  <c r="BD9"/>
  <c r="BE9"/>
  <c r="BF9"/>
  <c r="AC9"/>
  <c r="AP9"/>
  <c r="BJ9"/>
  <c r="E32"/>
  <c r="F32"/>
  <c r="G32"/>
  <c r="H32"/>
  <c r="I32"/>
  <c r="J32"/>
  <c r="L32"/>
  <c r="M32"/>
  <c r="K32"/>
  <c r="N32"/>
  <c r="O32"/>
  <c r="P32"/>
  <c r="Q32"/>
  <c r="R32"/>
  <c r="S32"/>
  <c r="T32"/>
  <c r="U32"/>
  <c r="V32"/>
  <c r="W32"/>
  <c r="X32"/>
  <c r="Y32"/>
  <c r="Z32"/>
  <c r="AA32"/>
  <c r="AB32"/>
  <c r="AD32"/>
  <c r="AE32"/>
  <c r="AF32"/>
  <c r="AG32"/>
  <c r="AL32" s="1"/>
  <c r="BK32"/>
  <c r="AH32"/>
  <c r="AI32"/>
  <c r="AJ32" s="1"/>
  <c r="AK32"/>
  <c r="AM32"/>
  <c r="BG32" s="1"/>
  <c r="AN32"/>
  <c r="AO32"/>
  <c r="AQ32"/>
  <c r="BH32" s="1"/>
  <c r="AR32"/>
  <c r="AS32"/>
  <c r="AT32"/>
  <c r="BM32" s="1"/>
  <c r="AU32"/>
  <c r="BI32" s="1"/>
  <c r="AV32"/>
  <c r="AW32"/>
  <c r="AX32"/>
  <c r="AY32"/>
  <c r="AZ32"/>
  <c r="BA32"/>
  <c r="BB32"/>
  <c r="BC32"/>
  <c r="BD32"/>
  <c r="BE32"/>
  <c r="BF32"/>
  <c r="AC32"/>
  <c r="AP32"/>
  <c r="BJ32"/>
  <c r="E13"/>
  <c r="F13"/>
  <c r="G13"/>
  <c r="H13"/>
  <c r="I13"/>
  <c r="J13"/>
  <c r="L13" s="1"/>
  <c r="M13"/>
  <c r="K13"/>
  <c r="N13"/>
  <c r="O13"/>
  <c r="P13"/>
  <c r="Q13"/>
  <c r="R13"/>
  <c r="S13"/>
  <c r="T13"/>
  <c r="U13"/>
  <c r="V13"/>
  <c r="W13"/>
  <c r="X13"/>
  <c r="Y13"/>
  <c r="Z13"/>
  <c r="AA13"/>
  <c r="AB13"/>
  <c r="AD13"/>
  <c r="AE13"/>
  <c r="AF13"/>
  <c r="AG13"/>
  <c r="AL13" s="1"/>
  <c r="AH13"/>
  <c r="AI13"/>
  <c r="AJ13" s="1"/>
  <c r="AM13"/>
  <c r="BG13" s="1"/>
  <c r="BL13"/>
  <c r="AN13"/>
  <c r="AO13"/>
  <c r="AQ13"/>
  <c r="BH13" s="1"/>
  <c r="AR13"/>
  <c r="AS13"/>
  <c r="AT13"/>
  <c r="BM13" s="1"/>
  <c r="AU13"/>
  <c r="BI13" s="1"/>
  <c r="AV13"/>
  <c r="AW13"/>
  <c r="AX13"/>
  <c r="AY13"/>
  <c r="AZ13"/>
  <c r="BA13"/>
  <c r="BB13"/>
  <c r="BC13"/>
  <c r="BD13"/>
  <c r="BE13"/>
  <c r="BF13"/>
  <c r="AC13"/>
  <c r="AP13"/>
  <c r="BJ13"/>
  <c r="AD17"/>
  <c r="AE17"/>
  <c r="AF17"/>
  <c r="AG17"/>
  <c r="AL17"/>
  <c r="BK17"/>
  <c r="AH17"/>
  <c r="AI17"/>
  <c r="AJ17"/>
  <c r="AK17"/>
  <c r="AM17"/>
  <c r="BG17" s="1"/>
  <c r="AN17"/>
  <c r="AO17"/>
  <c r="AQ17"/>
  <c r="BH17"/>
  <c r="AR17"/>
  <c r="AS17"/>
  <c r="AT17"/>
  <c r="BM17"/>
  <c r="AU17"/>
  <c r="BI17"/>
  <c r="AV17"/>
  <c r="AW17"/>
  <c r="AX17"/>
  <c r="AY17"/>
  <c r="AZ17"/>
  <c r="BA17"/>
  <c r="BB17"/>
  <c r="BC17"/>
  <c r="BD17"/>
  <c r="BE17"/>
  <c r="BF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E15"/>
  <c r="J5"/>
  <c r="M5" s="1"/>
  <c r="J6"/>
  <c r="M6" s="1"/>
  <c r="J7"/>
  <c r="M7" s="1"/>
  <c r="J8"/>
  <c r="M8" s="1"/>
  <c r="J10"/>
  <c r="M10" s="1"/>
  <c r="J12"/>
  <c r="M12" s="1"/>
  <c r="J14"/>
  <c r="M14" s="1"/>
  <c r="J15"/>
  <c r="M15" s="1"/>
  <c r="J16"/>
  <c r="M16" s="1"/>
  <c r="J18"/>
  <c r="M18" s="1"/>
  <c r="J19"/>
  <c r="M19" s="1"/>
  <c r="J20"/>
  <c r="M20" s="1"/>
  <c r="J21"/>
  <c r="M21" s="1"/>
  <c r="J22"/>
  <c r="M22" s="1"/>
  <c r="J23"/>
  <c r="M23" s="1"/>
  <c r="J24"/>
  <c r="M24"/>
  <c r="J25"/>
  <c r="M25" s="1"/>
  <c r="J26"/>
  <c r="M26" s="1"/>
  <c r="J27"/>
  <c r="M27" s="1"/>
  <c r="J28"/>
  <c r="M28" s="1"/>
  <c r="J29"/>
  <c r="M29" s="1"/>
  <c r="J30"/>
  <c r="M30" s="1"/>
  <c r="J31"/>
  <c r="M31" s="1"/>
  <c r="J34"/>
  <c r="M34" s="1"/>
  <c r="J35"/>
  <c r="M35" s="1"/>
  <c r="J38"/>
  <c r="M38" s="1"/>
  <c r="J39"/>
  <c r="M39" s="1"/>
  <c r="J40"/>
  <c r="M40" s="1"/>
  <c r="J41"/>
  <c r="M41" s="1"/>
  <c r="J42"/>
  <c r="M42" s="1"/>
  <c r="J43"/>
  <c r="M43" s="1"/>
  <c r="J44"/>
  <c r="M44" s="1"/>
  <c r="J45"/>
  <c r="M45" s="1"/>
  <c r="J46"/>
  <c r="M46"/>
  <c r="J47"/>
  <c r="M47"/>
  <c r="J48"/>
  <c r="M48"/>
  <c r="J49"/>
  <c r="M49"/>
  <c r="J50"/>
  <c r="M50"/>
  <c r="J51"/>
  <c r="M51"/>
  <c r="J4"/>
  <c r="M4" s="1"/>
  <c r="L18"/>
  <c r="L19"/>
  <c r="L20"/>
  <c r="L21"/>
  <c r="L22"/>
  <c r="L23"/>
  <c r="L24"/>
  <c r="L25"/>
  <c r="L26"/>
  <c r="L28"/>
  <c r="L29"/>
  <c r="L30"/>
  <c r="L31"/>
  <c r="L34"/>
  <c r="L35"/>
  <c r="L38"/>
  <c r="L39"/>
  <c r="L40"/>
  <c r="L41"/>
  <c r="L42"/>
  <c r="L43"/>
  <c r="L44"/>
  <c r="L45"/>
  <c r="L46"/>
  <c r="L47"/>
  <c r="L48"/>
  <c r="L49"/>
  <c r="L50"/>
  <c r="L51"/>
  <c r="L5"/>
  <c r="L6"/>
  <c r="L7"/>
  <c r="L8"/>
  <c r="L10"/>
  <c r="L12"/>
  <c r="L14"/>
  <c r="L15"/>
  <c r="L16"/>
  <c r="L4"/>
  <c r="AG25"/>
  <c r="BK25" s="1"/>
  <c r="AM25"/>
  <c r="BL25" s="1"/>
  <c r="AT25"/>
  <c r="BM25" s="1"/>
  <c r="AQ25"/>
  <c r="AR25"/>
  <c r="AS25"/>
  <c r="AU25"/>
  <c r="AV25"/>
  <c r="AW25"/>
  <c r="AX25"/>
  <c r="AY25"/>
  <c r="AZ25"/>
  <c r="BA25"/>
  <c r="BB25"/>
  <c r="BC25"/>
  <c r="BD25"/>
  <c r="BE25"/>
  <c r="BF25"/>
  <c r="BG25"/>
  <c r="BH25"/>
  <c r="BI25"/>
  <c r="AD25"/>
  <c r="AE25"/>
  <c r="AF25"/>
  <c r="AH25"/>
  <c r="AI25"/>
  <c r="AJ25" s="1"/>
  <c r="AK25"/>
  <c r="AL25"/>
  <c r="AN25"/>
  <c r="AO25"/>
  <c r="N25"/>
  <c r="O25"/>
  <c r="P25"/>
  <c r="Q25"/>
  <c r="R25"/>
  <c r="S25"/>
  <c r="T25"/>
  <c r="U25"/>
  <c r="V25"/>
  <c r="W25"/>
  <c r="X25"/>
  <c r="Y25"/>
  <c r="Z25"/>
  <c r="AA25"/>
  <c r="AB25"/>
  <c r="E25"/>
  <c r="F25"/>
  <c r="G25"/>
  <c r="H25"/>
  <c r="I25"/>
  <c r="K25"/>
  <c r="AC25"/>
  <c r="AP25"/>
  <c r="BJ25"/>
  <c r="AG29"/>
  <c r="BK29" s="1"/>
  <c r="AM29"/>
  <c r="BL29" s="1"/>
  <c r="AT29"/>
  <c r="BM29" s="1"/>
  <c r="BJ29"/>
  <c r="BG29"/>
  <c r="AQ29"/>
  <c r="BH29" s="1"/>
  <c r="AU29"/>
  <c r="BI29" s="1"/>
  <c r="AD29"/>
  <c r="AE29"/>
  <c r="AF29"/>
  <c r="AH29"/>
  <c r="AI29"/>
  <c r="AJ29" s="1"/>
  <c r="AK29"/>
  <c r="AL29"/>
  <c r="AN29"/>
  <c r="AO29"/>
  <c r="AP29"/>
  <c r="AR29"/>
  <c r="AS29"/>
  <c r="AV29"/>
  <c r="AW29"/>
  <c r="AX29"/>
  <c r="AY29"/>
  <c r="AZ29"/>
  <c r="BA29"/>
  <c r="BB29"/>
  <c r="BC29"/>
  <c r="BD29"/>
  <c r="BE29"/>
  <c r="BF29"/>
  <c r="AC29"/>
  <c r="N29"/>
  <c r="O29"/>
  <c r="P29"/>
  <c r="Q29"/>
  <c r="R29"/>
  <c r="S29"/>
  <c r="T29"/>
  <c r="U29"/>
  <c r="V29"/>
  <c r="W29"/>
  <c r="X29"/>
  <c r="Y29"/>
  <c r="Z29"/>
  <c r="AA29"/>
  <c r="AB29"/>
  <c r="E29"/>
  <c r="F29"/>
  <c r="G29"/>
  <c r="H29"/>
  <c r="I29"/>
  <c r="K29"/>
  <c r="BJ19"/>
  <c r="BJ18"/>
  <c r="AQ18"/>
  <c r="AR18"/>
  <c r="AS18"/>
  <c r="AT18"/>
  <c r="BM18" s="1"/>
  <c r="AU18"/>
  <c r="AV18"/>
  <c r="AW18"/>
  <c r="AX18"/>
  <c r="AY18"/>
  <c r="AZ18"/>
  <c r="BA18"/>
  <c r="BB18"/>
  <c r="BC18"/>
  <c r="BD18"/>
  <c r="BE18"/>
  <c r="BF18"/>
  <c r="AM18"/>
  <c r="BG18"/>
  <c r="BH18"/>
  <c r="BI18"/>
  <c r="AQ19"/>
  <c r="AR19"/>
  <c r="AS19"/>
  <c r="AT19"/>
  <c r="AU19"/>
  <c r="AV19"/>
  <c r="AW19"/>
  <c r="AX19"/>
  <c r="AY19"/>
  <c r="AZ19"/>
  <c r="BA19"/>
  <c r="BB19"/>
  <c r="BC19"/>
  <c r="BD19"/>
  <c r="BE19"/>
  <c r="BF19"/>
  <c r="AM19"/>
  <c r="BG19" s="1"/>
  <c r="BH19"/>
  <c r="BI19"/>
  <c r="AP19"/>
  <c r="AP18"/>
  <c r="AD18"/>
  <c r="AE18"/>
  <c r="AF18"/>
  <c r="AG18"/>
  <c r="AL18" s="1"/>
  <c r="AH18"/>
  <c r="AI18"/>
  <c r="AJ18" s="1"/>
  <c r="AN18"/>
  <c r="AO18"/>
  <c r="AD19"/>
  <c r="AE19"/>
  <c r="AF19"/>
  <c r="AG19"/>
  <c r="AH19"/>
  <c r="AI19"/>
  <c r="AJ19"/>
  <c r="AK19"/>
  <c r="AL19"/>
  <c r="AN19"/>
  <c r="AO19"/>
  <c r="AC18"/>
  <c r="AC19"/>
  <c r="AB18"/>
  <c r="AB19"/>
  <c r="Q18"/>
  <c r="R18"/>
  <c r="S18"/>
  <c r="T18"/>
  <c r="U18"/>
  <c r="V18"/>
  <c r="W18"/>
  <c r="X18"/>
  <c r="Y18"/>
  <c r="Z18"/>
  <c r="AA18"/>
  <c r="Q19"/>
  <c r="R19"/>
  <c r="S19"/>
  <c r="T19"/>
  <c r="U19"/>
  <c r="V19"/>
  <c r="W19"/>
  <c r="X19"/>
  <c r="Y19"/>
  <c r="Z19"/>
  <c r="AA19"/>
  <c r="N18"/>
  <c r="O18"/>
  <c r="P18"/>
  <c r="N19"/>
  <c r="O19"/>
  <c r="P19"/>
  <c r="E18"/>
  <c r="F18"/>
  <c r="G18"/>
  <c r="AG26"/>
  <c r="BK26" s="1"/>
  <c r="AM26"/>
  <c r="BL26" s="1"/>
  <c r="AT26"/>
  <c r="BM26" s="1"/>
  <c r="AQ26"/>
  <c r="AR26"/>
  <c r="AS26"/>
  <c r="AU26"/>
  <c r="AV26"/>
  <c r="AW26"/>
  <c r="AX26"/>
  <c r="AY26"/>
  <c r="AZ26"/>
  <c r="BA26"/>
  <c r="BB26"/>
  <c r="BC26"/>
  <c r="BD26"/>
  <c r="BE26"/>
  <c r="BF26"/>
  <c r="BH26"/>
  <c r="BI26"/>
  <c r="AD26"/>
  <c r="AE26"/>
  <c r="AF26"/>
  <c r="AH26"/>
  <c r="AI26"/>
  <c r="AJ26" s="1"/>
  <c r="AN26"/>
  <c r="AO26"/>
  <c r="T26"/>
  <c r="U26"/>
  <c r="V26"/>
  <c r="W26"/>
  <c r="X26"/>
  <c r="Y26"/>
  <c r="Z26"/>
  <c r="AA26"/>
  <c r="AB26"/>
  <c r="N26"/>
  <c r="O26"/>
  <c r="P26"/>
  <c r="Q26"/>
  <c r="R26"/>
  <c r="S26"/>
  <c r="E26"/>
  <c r="F26"/>
  <c r="G26"/>
  <c r="H26"/>
  <c r="I26"/>
  <c r="K26"/>
  <c r="AC26"/>
  <c r="AP26"/>
  <c r="BJ26"/>
  <c r="BJ6"/>
  <c r="BJ7"/>
  <c r="BJ8"/>
  <c r="BJ10"/>
  <c r="BJ12"/>
  <c r="BJ14"/>
  <c r="BJ15"/>
  <c r="BJ16"/>
  <c r="BJ20"/>
  <c r="BJ21"/>
  <c r="BJ22"/>
  <c r="BJ23"/>
  <c r="BJ24"/>
  <c r="BJ27"/>
  <c r="BJ28"/>
  <c r="BJ30"/>
  <c r="BJ31"/>
  <c r="BJ34"/>
  <c r="BJ35"/>
  <c r="BJ38"/>
  <c r="BJ39"/>
  <c r="BJ40"/>
  <c r="BJ41"/>
  <c r="BJ42"/>
  <c r="BJ43"/>
  <c r="BJ44"/>
  <c r="BJ45"/>
  <c r="BJ46"/>
  <c r="BJ47"/>
  <c r="BJ48"/>
  <c r="BJ49"/>
  <c r="BJ50"/>
  <c r="BJ51"/>
  <c r="BJ4"/>
  <c r="BJ5"/>
  <c r="AP6"/>
  <c r="AP7"/>
  <c r="AP8"/>
  <c r="AP10"/>
  <c r="AP12"/>
  <c r="AP14"/>
  <c r="AP15"/>
  <c r="AP16"/>
  <c r="AP20"/>
  <c r="AP21"/>
  <c r="AP22"/>
  <c r="AP23"/>
  <c r="AP24"/>
  <c r="AP27"/>
  <c r="AP28"/>
  <c r="AP30"/>
  <c r="AP31"/>
  <c r="AP34"/>
  <c r="AP35"/>
  <c r="AP38"/>
  <c r="AP39"/>
  <c r="AP40"/>
  <c r="AP41"/>
  <c r="AP42"/>
  <c r="AP43"/>
  <c r="AP44"/>
  <c r="AP45"/>
  <c r="AP46"/>
  <c r="AP47"/>
  <c r="AP48"/>
  <c r="AP49"/>
  <c r="AP50"/>
  <c r="AP51"/>
  <c r="AC6"/>
  <c r="AC7"/>
  <c r="AC8"/>
  <c r="AC10"/>
  <c r="AC12"/>
  <c r="AC14"/>
  <c r="AC15"/>
  <c r="AC16"/>
  <c r="AC20"/>
  <c r="AC21"/>
  <c r="AC22"/>
  <c r="AC23"/>
  <c r="AC24"/>
  <c r="AC27"/>
  <c r="AC28"/>
  <c r="AC30"/>
  <c r="AC31"/>
  <c r="AC34"/>
  <c r="AC35"/>
  <c r="AC38"/>
  <c r="AC39"/>
  <c r="AC40"/>
  <c r="AC41"/>
  <c r="AC42"/>
  <c r="AC43"/>
  <c r="AC44"/>
  <c r="AC45"/>
  <c r="AC46"/>
  <c r="AC47"/>
  <c r="AC48"/>
  <c r="AC49"/>
  <c r="AC50"/>
  <c r="AC51"/>
  <c r="AP5"/>
  <c r="AP4"/>
  <c r="AC5"/>
  <c r="AC4"/>
  <c r="E47"/>
  <c r="F47"/>
  <c r="G47"/>
  <c r="H47"/>
  <c r="I47"/>
  <c r="K47"/>
  <c r="N47"/>
  <c r="O47"/>
  <c r="P47"/>
  <c r="Q47"/>
  <c r="R47"/>
  <c r="S47"/>
  <c r="T47"/>
  <c r="U47"/>
  <c r="V47"/>
  <c r="W47"/>
  <c r="X47"/>
  <c r="Y47"/>
  <c r="Z47"/>
  <c r="AA47"/>
  <c r="AB47"/>
  <c r="AD47"/>
  <c r="AE47"/>
  <c r="AF47"/>
  <c r="AG47"/>
  <c r="AH47"/>
  <c r="AI47"/>
  <c r="AJ47"/>
  <c r="AK47"/>
  <c r="AL47"/>
  <c r="AM47"/>
  <c r="AN47"/>
  <c r="AO47"/>
  <c r="AQ47"/>
  <c r="BH47" s="1"/>
  <c r="AR47"/>
  <c r="AS47"/>
  <c r="AT47"/>
  <c r="AU47"/>
  <c r="AV47"/>
  <c r="AW47"/>
  <c r="AX47"/>
  <c r="AY47"/>
  <c r="AZ47"/>
  <c r="BA47"/>
  <c r="BB47"/>
  <c r="BC47"/>
  <c r="BD47"/>
  <c r="BE47"/>
  <c r="BF47"/>
  <c r="BG47"/>
  <c r="BI47"/>
  <c r="BK47"/>
  <c r="BL47"/>
  <c r="BM47"/>
  <c r="E48"/>
  <c r="F48"/>
  <c r="G48"/>
  <c r="H48"/>
  <c r="I48"/>
  <c r="K48"/>
  <c r="N48"/>
  <c r="O48"/>
  <c r="P48"/>
  <c r="Q48"/>
  <c r="R48"/>
  <c r="S48"/>
  <c r="T48"/>
  <c r="U48"/>
  <c r="V48"/>
  <c r="W48"/>
  <c r="X48"/>
  <c r="Y48"/>
  <c r="Z48"/>
  <c r="AA48"/>
  <c r="AB48"/>
  <c r="AD48"/>
  <c r="AE48"/>
  <c r="AF48"/>
  <c r="AG48"/>
  <c r="AL48" s="1"/>
  <c r="AH48"/>
  <c r="AI48"/>
  <c r="AJ48" s="1"/>
  <c r="AK48"/>
  <c r="AM48"/>
  <c r="BG48" s="1"/>
  <c r="AN48"/>
  <c r="AO48"/>
  <c r="AQ48"/>
  <c r="AR48"/>
  <c r="AS48"/>
  <c r="AT48"/>
  <c r="AU48"/>
  <c r="AV48"/>
  <c r="AW48"/>
  <c r="AX48"/>
  <c r="AY48"/>
  <c r="AZ48"/>
  <c r="BA48"/>
  <c r="BB48"/>
  <c r="BC48"/>
  <c r="BD48"/>
  <c r="BE48"/>
  <c r="BF48"/>
  <c r="BH48"/>
  <c r="BI48"/>
  <c r="BK48"/>
  <c r="BM48"/>
  <c r="E49"/>
  <c r="F49"/>
  <c r="G49"/>
  <c r="H49"/>
  <c r="I49"/>
  <c r="K49"/>
  <c r="N49"/>
  <c r="O49"/>
  <c r="P49"/>
  <c r="Q49"/>
  <c r="R49"/>
  <c r="S49"/>
  <c r="T49"/>
  <c r="U49"/>
  <c r="V49"/>
  <c r="W49"/>
  <c r="X49"/>
  <c r="Y49"/>
  <c r="Z49"/>
  <c r="AA49"/>
  <c r="AB49"/>
  <c r="AD49"/>
  <c r="AE49"/>
  <c r="AF49"/>
  <c r="AG49"/>
  <c r="AH49"/>
  <c r="AI49"/>
  <c r="AJ49"/>
  <c r="AK49"/>
  <c r="AL49"/>
  <c r="AM49"/>
  <c r="AN49"/>
  <c r="AO49"/>
  <c r="AQ49"/>
  <c r="BH49" s="1"/>
  <c r="AR49"/>
  <c r="AS49"/>
  <c r="AT49"/>
  <c r="AU49"/>
  <c r="AV49"/>
  <c r="AW49"/>
  <c r="AX49"/>
  <c r="AY49"/>
  <c r="AZ49"/>
  <c r="BA49"/>
  <c r="BB49"/>
  <c r="BC49"/>
  <c r="BD49"/>
  <c r="BE49"/>
  <c r="BF49"/>
  <c r="BG49"/>
  <c r="BI49"/>
  <c r="BK49"/>
  <c r="BL49"/>
  <c r="BM49"/>
  <c r="E50"/>
  <c r="F50"/>
  <c r="G50"/>
  <c r="H50"/>
  <c r="I50"/>
  <c r="K50"/>
  <c r="N50"/>
  <c r="O50"/>
  <c r="P50"/>
  <c r="Q50"/>
  <c r="R50"/>
  <c r="S50"/>
  <c r="T50"/>
  <c r="U50"/>
  <c r="V50"/>
  <c r="W50"/>
  <c r="X50"/>
  <c r="Y50"/>
  <c r="Z50"/>
  <c r="AA50"/>
  <c r="AB50"/>
  <c r="AD50"/>
  <c r="AE50"/>
  <c r="AF50"/>
  <c r="AG50"/>
  <c r="AL50" s="1"/>
  <c r="AH50"/>
  <c r="AI50"/>
  <c r="AJ50" s="1"/>
  <c r="AK50"/>
  <c r="AM50"/>
  <c r="BG50" s="1"/>
  <c r="AN50"/>
  <c r="AO50"/>
  <c r="AQ50"/>
  <c r="AR50"/>
  <c r="AS50"/>
  <c r="AT50"/>
  <c r="AU50"/>
  <c r="AV50"/>
  <c r="AW50"/>
  <c r="AX50"/>
  <c r="AY50"/>
  <c r="AZ50"/>
  <c r="BA50"/>
  <c r="BB50"/>
  <c r="BC50"/>
  <c r="BD50"/>
  <c r="BE50"/>
  <c r="BF50"/>
  <c r="BH50"/>
  <c r="BI50"/>
  <c r="BK50"/>
  <c r="BM50"/>
  <c r="E51"/>
  <c r="F51"/>
  <c r="G51"/>
  <c r="H51"/>
  <c r="I51"/>
  <c r="K51"/>
  <c r="N51"/>
  <c r="O51"/>
  <c r="P51"/>
  <c r="Q51"/>
  <c r="R51"/>
  <c r="S51"/>
  <c r="T51"/>
  <c r="U51"/>
  <c r="V51"/>
  <c r="W51"/>
  <c r="X51"/>
  <c r="Y51"/>
  <c r="Z51"/>
  <c r="AA51"/>
  <c r="AB51"/>
  <c r="AD51"/>
  <c r="AE51"/>
  <c r="AF51"/>
  <c r="AG51"/>
  <c r="AH51"/>
  <c r="AI51"/>
  <c r="AJ51"/>
  <c r="AK51"/>
  <c r="AL51"/>
  <c r="AM51"/>
  <c r="AN51"/>
  <c r="AO51"/>
  <c r="AQ51"/>
  <c r="BH51" s="1"/>
  <c r="AR51"/>
  <c r="AS51"/>
  <c r="AT51"/>
  <c r="AU51"/>
  <c r="AV51"/>
  <c r="AW51"/>
  <c r="AX51"/>
  <c r="AY51"/>
  <c r="AZ51"/>
  <c r="BA51"/>
  <c r="BB51"/>
  <c r="BC51"/>
  <c r="BD51"/>
  <c r="BE51"/>
  <c r="BF51"/>
  <c r="BG51"/>
  <c r="BI51"/>
  <c r="BK51"/>
  <c r="BL51"/>
  <c r="BM51"/>
  <c r="E46"/>
  <c r="F46"/>
  <c r="G46"/>
  <c r="H46"/>
  <c r="I46"/>
  <c r="K46"/>
  <c r="N46"/>
  <c r="O46"/>
  <c r="P46"/>
  <c r="Q46"/>
  <c r="R46"/>
  <c r="S46"/>
  <c r="T46"/>
  <c r="U46"/>
  <c r="V46"/>
  <c r="W46"/>
  <c r="X46"/>
  <c r="Y46"/>
  <c r="Z46"/>
  <c r="AA46"/>
  <c r="AB46"/>
  <c r="AD46"/>
  <c r="AE46"/>
  <c r="AF46"/>
  <c r="AG46"/>
  <c r="AL46" s="1"/>
  <c r="AH46"/>
  <c r="AI46"/>
  <c r="AJ46" s="1"/>
  <c r="AK46"/>
  <c r="AM46"/>
  <c r="BG46" s="1"/>
  <c r="AN46"/>
  <c r="AO46"/>
  <c r="AQ46"/>
  <c r="AR46"/>
  <c r="AS46"/>
  <c r="AT46"/>
  <c r="AU46"/>
  <c r="AV46"/>
  <c r="AW46"/>
  <c r="AX46"/>
  <c r="AY46"/>
  <c r="AZ46"/>
  <c r="BA46"/>
  <c r="BB46"/>
  <c r="BC46"/>
  <c r="BD46"/>
  <c r="BE46"/>
  <c r="BF46"/>
  <c r="BH46"/>
  <c r="BI46"/>
  <c r="BK46"/>
  <c r="BM46"/>
  <c r="G18" i="2"/>
  <c r="I28" s="1"/>
  <c r="M14"/>
  <c r="G28" s="1"/>
  <c r="G14"/>
  <c r="E28" s="1"/>
  <c r="H18"/>
  <c r="I26" s="1"/>
  <c r="D18"/>
  <c r="G26" s="1"/>
  <c r="E26"/>
  <c r="L22"/>
  <c r="K22"/>
  <c r="J22"/>
  <c r="I22"/>
  <c r="H22"/>
  <c r="G22"/>
  <c r="F22"/>
  <c r="E22"/>
  <c r="D22"/>
  <c r="J18"/>
  <c r="I18"/>
  <c r="F18"/>
  <c r="E18"/>
  <c r="O14"/>
  <c r="N14"/>
  <c r="L14"/>
  <c r="I14"/>
  <c r="K14" s="1"/>
  <c r="H14"/>
  <c r="F14"/>
  <c r="E14"/>
  <c r="D14"/>
  <c r="L10"/>
  <c r="K10"/>
  <c r="J10"/>
  <c r="I10"/>
  <c r="H10"/>
  <c r="G10"/>
  <c r="F10"/>
  <c r="E10"/>
  <c r="D10"/>
  <c r="O6"/>
  <c r="N6"/>
  <c r="M6"/>
  <c r="L6"/>
  <c r="K6"/>
  <c r="J6"/>
  <c r="I6"/>
  <c r="H6"/>
  <c r="G6"/>
  <c r="F6"/>
  <c r="E6"/>
  <c r="D6"/>
  <c r="BA4" i="1"/>
  <c r="BA5"/>
  <c r="BA6"/>
  <c r="BA7"/>
  <c r="BA8"/>
  <c r="BA10"/>
  <c r="BA12"/>
  <c r="BA14"/>
  <c r="BA15"/>
  <c r="BA16"/>
  <c r="BA20"/>
  <c r="BA21"/>
  <c r="BA22"/>
  <c r="BA23"/>
  <c r="BA24"/>
  <c r="BA27"/>
  <c r="BA28"/>
  <c r="BA30"/>
  <c r="BA31"/>
  <c r="BA34"/>
  <c r="BA35"/>
  <c r="BA38"/>
  <c r="BA39"/>
  <c r="BA40"/>
  <c r="BA41"/>
  <c r="BA42"/>
  <c r="BA43"/>
  <c r="BA44"/>
  <c r="BA45"/>
  <c r="AG5"/>
  <c r="BK5"/>
  <c r="AM5"/>
  <c r="BL5"/>
  <c r="AT5"/>
  <c r="BM5"/>
  <c r="AG6"/>
  <c r="BK6" s="1"/>
  <c r="AM6"/>
  <c r="BL6"/>
  <c r="AT6"/>
  <c r="BM6"/>
  <c r="AG7"/>
  <c r="BK7" s="1"/>
  <c r="AM7"/>
  <c r="BL7" s="1"/>
  <c r="AT7"/>
  <c r="BM7" s="1"/>
  <c r="AG8"/>
  <c r="BK8" s="1"/>
  <c r="AM8"/>
  <c r="BL8" s="1"/>
  <c r="AT8"/>
  <c r="BM8" s="1"/>
  <c r="AG10"/>
  <c r="BK10" s="1"/>
  <c r="AM10"/>
  <c r="BL10" s="1"/>
  <c r="AT10"/>
  <c r="BM10" s="1"/>
  <c r="AG12"/>
  <c r="BK12" s="1"/>
  <c r="AM12"/>
  <c r="BL12" s="1"/>
  <c r="AT12"/>
  <c r="BM12" s="1"/>
  <c r="AG14"/>
  <c r="BK14" s="1"/>
  <c r="AM14"/>
  <c r="BL14" s="1"/>
  <c r="AT14"/>
  <c r="BM14" s="1"/>
  <c r="AG15"/>
  <c r="BK15" s="1"/>
  <c r="AM15"/>
  <c r="BL15" s="1"/>
  <c r="AT15"/>
  <c r="BM15" s="1"/>
  <c r="AG16"/>
  <c r="BK16" s="1"/>
  <c r="AM16"/>
  <c r="BL16" s="1"/>
  <c r="AT16"/>
  <c r="BM16" s="1"/>
  <c r="BL18"/>
  <c r="BK19"/>
  <c r="BL19"/>
  <c r="BM19"/>
  <c r="AG20"/>
  <c r="BK20" s="1"/>
  <c r="AM20"/>
  <c r="BL20"/>
  <c r="AT20"/>
  <c r="BM20"/>
  <c r="AG21"/>
  <c r="BK21" s="1"/>
  <c r="AM21"/>
  <c r="BL21" s="1"/>
  <c r="AT21"/>
  <c r="BM21" s="1"/>
  <c r="AG22"/>
  <c r="BK22" s="1"/>
  <c r="AM22"/>
  <c r="BL22"/>
  <c r="AT22"/>
  <c r="BM22" s="1"/>
  <c r="AG23"/>
  <c r="BK23" s="1"/>
  <c r="AM23"/>
  <c r="BL23"/>
  <c r="AT23"/>
  <c r="BM23"/>
  <c r="AG24"/>
  <c r="BK24"/>
  <c r="AM24"/>
  <c r="BL24"/>
  <c r="AT24"/>
  <c r="BM24"/>
  <c r="AG27"/>
  <c r="BK27" s="1"/>
  <c r="AM27"/>
  <c r="BL27" s="1"/>
  <c r="AT27"/>
  <c r="BM27" s="1"/>
  <c r="AG28"/>
  <c r="BK28" s="1"/>
  <c r="AM28"/>
  <c r="BL28" s="1"/>
  <c r="AT28"/>
  <c r="BM28" s="1"/>
  <c r="AG30"/>
  <c r="BK30" s="1"/>
  <c r="AM30"/>
  <c r="BL30" s="1"/>
  <c r="AT30"/>
  <c r="BM30" s="1"/>
  <c r="AG31"/>
  <c r="BK31" s="1"/>
  <c r="AM31"/>
  <c r="BL31" s="1"/>
  <c r="AT31"/>
  <c r="BM31" s="1"/>
  <c r="AG34"/>
  <c r="BK34" s="1"/>
  <c r="AM34"/>
  <c r="BL34" s="1"/>
  <c r="AT34"/>
  <c r="BM34" s="1"/>
  <c r="AG35"/>
  <c r="BK35" s="1"/>
  <c r="AM35"/>
  <c r="BL35" s="1"/>
  <c r="AT35"/>
  <c r="BM35" s="1"/>
  <c r="AG38"/>
  <c r="BK38" s="1"/>
  <c r="AM38"/>
  <c r="BL38" s="1"/>
  <c r="AT38"/>
  <c r="BM38" s="1"/>
  <c r="AG39"/>
  <c r="BK39" s="1"/>
  <c r="AM39"/>
  <c r="BL39" s="1"/>
  <c r="AT39"/>
  <c r="BM39" s="1"/>
  <c r="AG40"/>
  <c r="BK40" s="1"/>
  <c r="AM40"/>
  <c r="BL40" s="1"/>
  <c r="AT40"/>
  <c r="BM40" s="1"/>
  <c r="AG41"/>
  <c r="BK41" s="1"/>
  <c r="AM41"/>
  <c r="BL41" s="1"/>
  <c r="AT41"/>
  <c r="BM41" s="1"/>
  <c r="AG42"/>
  <c r="BK42" s="1"/>
  <c r="AM42"/>
  <c r="BL42" s="1"/>
  <c r="AT42"/>
  <c r="BM42" s="1"/>
  <c r="AG43"/>
  <c r="BK43" s="1"/>
  <c r="AM43"/>
  <c r="BL43" s="1"/>
  <c r="AT43"/>
  <c r="BM43" s="1"/>
  <c r="AG44"/>
  <c r="BK44" s="1"/>
  <c r="AM44"/>
  <c r="BL44" s="1"/>
  <c r="AT44"/>
  <c r="BM44" s="1"/>
  <c r="AG45"/>
  <c r="BK45" s="1"/>
  <c r="AM45"/>
  <c r="BL45" s="1"/>
  <c r="AT45"/>
  <c r="BM45" s="1"/>
  <c r="AT4"/>
  <c r="BM4" s="1"/>
  <c r="AM4"/>
  <c r="BL4" s="1"/>
  <c r="AG4"/>
  <c r="BK4" s="1"/>
  <c r="AD12"/>
  <c r="AD14"/>
  <c r="AD15"/>
  <c r="AD16"/>
  <c r="AD20"/>
  <c r="AD21"/>
  <c r="AD22"/>
  <c r="AD23"/>
  <c r="AD24"/>
  <c r="AD27"/>
  <c r="AD28"/>
  <c r="AD30"/>
  <c r="AD31"/>
  <c r="AD34"/>
  <c r="AD35"/>
  <c r="AD38"/>
  <c r="AD39"/>
  <c r="AD40"/>
  <c r="AD41"/>
  <c r="AD42"/>
  <c r="AD43"/>
  <c r="AD44"/>
  <c r="AD45"/>
  <c r="AD4"/>
  <c r="AD6"/>
  <c r="AD7"/>
  <c r="AD8"/>
  <c r="AD10"/>
  <c r="AD5"/>
  <c r="P45"/>
  <c r="P44"/>
  <c r="P43"/>
  <c r="P42"/>
  <c r="P41"/>
  <c r="AX5"/>
  <c r="AY5"/>
  <c r="AZ5"/>
  <c r="AX6"/>
  <c r="AY6"/>
  <c r="AZ6"/>
  <c r="AX7"/>
  <c r="AY7"/>
  <c r="AZ7"/>
  <c r="AX8"/>
  <c r="AY8"/>
  <c r="AZ8"/>
  <c r="AX10"/>
  <c r="AY10"/>
  <c r="AZ10"/>
  <c r="AX12"/>
  <c r="AY12"/>
  <c r="AZ12"/>
  <c r="AX14"/>
  <c r="AY14"/>
  <c r="AZ14"/>
  <c r="AX15"/>
  <c r="AY15"/>
  <c r="AZ15"/>
  <c r="AX16"/>
  <c r="AY16"/>
  <c r="AZ16"/>
  <c r="AX20"/>
  <c r="AY20"/>
  <c r="AZ20"/>
  <c r="AX21"/>
  <c r="AY21"/>
  <c r="AZ21"/>
  <c r="AX22"/>
  <c r="AY22"/>
  <c r="AZ22"/>
  <c r="AX23"/>
  <c r="AY23"/>
  <c r="AZ23"/>
  <c r="AX24"/>
  <c r="AY24"/>
  <c r="AZ24"/>
  <c r="AX27"/>
  <c r="AY27"/>
  <c r="AZ27"/>
  <c r="AX28"/>
  <c r="AY28"/>
  <c r="AZ28"/>
  <c r="AX30"/>
  <c r="AY30"/>
  <c r="AZ30"/>
  <c r="AX31"/>
  <c r="AY31"/>
  <c r="AZ31"/>
  <c r="AX34"/>
  <c r="AY34"/>
  <c r="AZ34"/>
  <c r="AX35"/>
  <c r="AY35"/>
  <c r="AZ35"/>
  <c r="AX38"/>
  <c r="AY38"/>
  <c r="AZ38"/>
  <c r="AX39"/>
  <c r="AY39"/>
  <c r="AZ39"/>
  <c r="AX40"/>
  <c r="AY40"/>
  <c r="AZ40"/>
  <c r="AX41"/>
  <c r="AY41"/>
  <c r="AZ41"/>
  <c r="AX42"/>
  <c r="AY42"/>
  <c r="AZ42"/>
  <c r="AX43"/>
  <c r="AY43"/>
  <c r="AZ43"/>
  <c r="AX44"/>
  <c r="AY44"/>
  <c r="AZ44"/>
  <c r="AX45"/>
  <c r="AY45"/>
  <c r="AZ45"/>
  <c r="AZ4"/>
  <c r="AY4"/>
  <c r="AX4"/>
  <c r="R8"/>
  <c r="S8"/>
  <c r="R10"/>
  <c r="S10"/>
  <c r="R12"/>
  <c r="S12"/>
  <c r="R14"/>
  <c r="S14"/>
  <c r="R15"/>
  <c r="S15"/>
  <c r="R16"/>
  <c r="S16"/>
  <c r="R20"/>
  <c r="S20"/>
  <c r="R21"/>
  <c r="S21"/>
  <c r="R22"/>
  <c r="S22"/>
  <c r="R23"/>
  <c r="S23"/>
  <c r="R24"/>
  <c r="S24"/>
  <c r="R27"/>
  <c r="S27"/>
  <c r="R28"/>
  <c r="S28"/>
  <c r="R30"/>
  <c r="S30"/>
  <c r="R31"/>
  <c r="S31"/>
  <c r="R34"/>
  <c r="S34"/>
  <c r="R35"/>
  <c r="S35"/>
  <c r="R38"/>
  <c r="S38"/>
  <c r="R39"/>
  <c r="S39"/>
  <c r="R40"/>
  <c r="S40"/>
  <c r="R41"/>
  <c r="S41"/>
  <c r="R42"/>
  <c r="S42"/>
  <c r="R43"/>
  <c r="S43"/>
  <c r="R44"/>
  <c r="S44"/>
  <c r="R45"/>
  <c r="S45"/>
  <c r="R5"/>
  <c r="S5"/>
  <c r="R6"/>
  <c r="S6"/>
  <c r="R7"/>
  <c r="S7"/>
  <c r="S4"/>
  <c r="R4"/>
  <c r="P5"/>
  <c r="P6"/>
  <c r="P7"/>
  <c r="P8"/>
  <c r="P10"/>
  <c r="P12"/>
  <c r="P14"/>
  <c r="P15"/>
  <c r="P16"/>
  <c r="P20"/>
  <c r="P21"/>
  <c r="P22"/>
  <c r="P23"/>
  <c r="P24"/>
  <c r="P27"/>
  <c r="P28"/>
  <c r="P30"/>
  <c r="P31"/>
  <c r="P34"/>
  <c r="P35"/>
  <c r="P38"/>
  <c r="P39"/>
  <c r="P40"/>
  <c r="P4"/>
  <c r="O7"/>
  <c r="O8"/>
  <c r="O10"/>
  <c r="O12"/>
  <c r="O14"/>
  <c r="O15"/>
  <c r="O16"/>
  <c r="O20"/>
  <c r="O21"/>
  <c r="O22"/>
  <c r="O23"/>
  <c r="O24"/>
  <c r="O27"/>
  <c r="O28"/>
  <c r="O30"/>
  <c r="O31"/>
  <c r="O34"/>
  <c r="O35"/>
  <c r="O38"/>
  <c r="O39"/>
  <c r="O40"/>
  <c r="O41"/>
  <c r="O42"/>
  <c r="O43"/>
  <c r="O44"/>
  <c r="O45"/>
  <c r="O5"/>
  <c r="O6"/>
  <c r="O4"/>
  <c r="AH4"/>
  <c r="AI4"/>
  <c r="AJ4" s="1"/>
  <c r="AK4"/>
  <c r="AL4"/>
  <c r="AN4"/>
  <c r="AO4"/>
  <c r="AQ4"/>
  <c r="AR4"/>
  <c r="AS4"/>
  <c r="AU4"/>
  <c r="AV4"/>
  <c r="AW4"/>
  <c r="BB4"/>
  <c r="BC4"/>
  <c r="BD4"/>
  <c r="BE4"/>
  <c r="BF4"/>
  <c r="BG4"/>
  <c r="BH4"/>
  <c r="BI4"/>
  <c r="W4"/>
  <c r="X4"/>
  <c r="Y4"/>
  <c r="Z4"/>
  <c r="AA4"/>
  <c r="AB4"/>
  <c r="AE4"/>
  <c r="AF4"/>
  <c r="T4"/>
  <c r="U4"/>
  <c r="V4"/>
  <c r="Q4"/>
  <c r="H4"/>
  <c r="I4"/>
  <c r="K4"/>
  <c r="N4"/>
  <c r="E4"/>
  <c r="F4"/>
  <c r="G4"/>
  <c r="I6"/>
  <c r="I7"/>
  <c r="I8"/>
  <c r="I10"/>
  <c r="I12"/>
  <c r="I14"/>
  <c r="I15"/>
  <c r="I16"/>
  <c r="I18"/>
  <c r="I19"/>
  <c r="I20"/>
  <c r="I21"/>
  <c r="I22"/>
  <c r="I23"/>
  <c r="I24"/>
  <c r="I27"/>
  <c r="I28"/>
  <c r="I30"/>
  <c r="I31"/>
  <c r="I34"/>
  <c r="I35"/>
  <c r="I38"/>
  <c r="I39"/>
  <c r="I40"/>
  <c r="I41"/>
  <c r="I42"/>
  <c r="I43"/>
  <c r="I44"/>
  <c r="I45"/>
  <c r="I5"/>
  <c r="F6"/>
  <c r="F7"/>
  <c r="F8"/>
  <c r="F10"/>
  <c r="F12"/>
  <c r="F14"/>
  <c r="F15"/>
  <c r="F16"/>
  <c r="F19"/>
  <c r="F20"/>
  <c r="F21"/>
  <c r="F22"/>
  <c r="F23"/>
  <c r="F24"/>
  <c r="F27"/>
  <c r="F28"/>
  <c r="F30"/>
  <c r="F31"/>
  <c r="F34"/>
  <c r="F35"/>
  <c r="F38"/>
  <c r="F39"/>
  <c r="F40"/>
  <c r="F41"/>
  <c r="F42"/>
  <c r="F43"/>
  <c r="F44"/>
  <c r="F45"/>
  <c r="F5"/>
  <c r="G16"/>
  <c r="G19"/>
  <c r="G20"/>
  <c r="G21"/>
  <c r="G22"/>
  <c r="G23"/>
  <c r="G24"/>
  <c r="G27"/>
  <c r="G28"/>
  <c r="G30"/>
  <c r="G31"/>
  <c r="G34"/>
  <c r="G35"/>
  <c r="G38"/>
  <c r="G39"/>
  <c r="G40"/>
  <c r="G41"/>
  <c r="G42"/>
  <c r="G43"/>
  <c r="G44"/>
  <c r="G45"/>
  <c r="G7"/>
  <c r="G8"/>
  <c r="G10"/>
  <c r="G12"/>
  <c r="G14"/>
  <c r="G15"/>
  <c r="G6"/>
  <c r="G5"/>
  <c r="AQ16"/>
  <c r="BH16"/>
  <c r="AU16"/>
  <c r="BI16"/>
  <c r="AN16"/>
  <c r="AO16"/>
  <c r="AR16"/>
  <c r="AS16"/>
  <c r="AV16"/>
  <c r="AW16"/>
  <c r="BB16"/>
  <c r="BC16"/>
  <c r="BD16"/>
  <c r="BE16"/>
  <c r="BF16"/>
  <c r="BG16"/>
  <c r="AE16"/>
  <c r="AF16"/>
  <c r="AH16"/>
  <c r="AI16"/>
  <c r="AJ16" s="1"/>
  <c r="AL16"/>
  <c r="Z16"/>
  <c r="AA16"/>
  <c r="AB16"/>
  <c r="W16"/>
  <c r="X16"/>
  <c r="Y16"/>
  <c r="T16"/>
  <c r="U16"/>
  <c r="V16"/>
  <c r="Q16"/>
  <c r="N16"/>
  <c r="K16"/>
  <c r="H16"/>
  <c r="E16"/>
  <c r="AL7"/>
  <c r="AL8"/>
  <c r="AL10"/>
  <c r="AL12"/>
  <c r="AL14"/>
  <c r="AL15"/>
  <c r="AL20"/>
  <c r="AL21"/>
  <c r="AL22"/>
  <c r="AL23"/>
  <c r="AL24"/>
  <c r="AL27"/>
  <c r="AL28"/>
  <c r="AL30"/>
  <c r="AL31"/>
  <c r="AL34"/>
  <c r="AL35"/>
  <c r="AL38"/>
  <c r="AL39"/>
  <c r="AL40"/>
  <c r="AL41"/>
  <c r="AL42"/>
  <c r="AL43"/>
  <c r="AL44"/>
  <c r="AL45"/>
  <c r="AL6"/>
  <c r="AL5"/>
  <c r="AI7"/>
  <c r="AK7" s="1"/>
  <c r="AI8"/>
  <c r="AK8" s="1"/>
  <c r="AI10"/>
  <c r="AK10" s="1"/>
  <c r="AI12"/>
  <c r="AK12" s="1"/>
  <c r="AI14"/>
  <c r="AK14"/>
  <c r="AI15"/>
  <c r="AK15" s="1"/>
  <c r="AI20"/>
  <c r="AK20" s="1"/>
  <c r="AI21"/>
  <c r="AK21" s="1"/>
  <c r="AI22"/>
  <c r="AK22" s="1"/>
  <c r="AI23"/>
  <c r="AK23" s="1"/>
  <c r="AI24"/>
  <c r="AK24"/>
  <c r="AI27"/>
  <c r="AK27" s="1"/>
  <c r="AI28"/>
  <c r="AK28" s="1"/>
  <c r="AI30"/>
  <c r="AK30" s="1"/>
  <c r="AI31"/>
  <c r="AK31" s="1"/>
  <c r="AI34"/>
  <c r="AK34" s="1"/>
  <c r="AI35"/>
  <c r="AK35" s="1"/>
  <c r="AI38"/>
  <c r="AK38" s="1"/>
  <c r="AI39"/>
  <c r="AK39" s="1"/>
  <c r="AI40"/>
  <c r="AK40" s="1"/>
  <c r="AI41"/>
  <c r="AK41" s="1"/>
  <c r="AI42"/>
  <c r="AK42" s="1"/>
  <c r="AI43"/>
  <c r="AK43" s="1"/>
  <c r="AI44"/>
  <c r="AK44" s="1"/>
  <c r="AI45"/>
  <c r="AK45" s="1"/>
  <c r="AI6"/>
  <c r="AK6"/>
  <c r="AI5"/>
  <c r="AK5" s="1"/>
  <c r="AJ7"/>
  <c r="AJ8"/>
  <c r="AJ10"/>
  <c r="AJ12"/>
  <c r="AJ14"/>
  <c r="AJ15"/>
  <c r="AJ20"/>
  <c r="AJ21"/>
  <c r="AJ22"/>
  <c r="AJ23"/>
  <c r="AJ24"/>
  <c r="AJ27"/>
  <c r="AJ28"/>
  <c r="AJ30"/>
  <c r="AJ31"/>
  <c r="AJ34"/>
  <c r="AJ35"/>
  <c r="AJ38"/>
  <c r="AJ39"/>
  <c r="AJ40"/>
  <c r="AJ41"/>
  <c r="AJ42"/>
  <c r="AJ43"/>
  <c r="AJ44"/>
  <c r="AJ45"/>
  <c r="AJ6"/>
  <c r="AJ5"/>
  <c r="AA6"/>
  <c r="AA7"/>
  <c r="AA8"/>
  <c r="AA10"/>
  <c r="AA12"/>
  <c r="AA14"/>
  <c r="AA15"/>
  <c r="AA20"/>
  <c r="AA21"/>
  <c r="AA22"/>
  <c r="AA23"/>
  <c r="AA24"/>
  <c r="AA27"/>
  <c r="AA28"/>
  <c r="AA30"/>
  <c r="AA31"/>
  <c r="AA34"/>
  <c r="AA35"/>
  <c r="AA38"/>
  <c r="AA39"/>
  <c r="AA40"/>
  <c r="AA41"/>
  <c r="AA42"/>
  <c r="AA43"/>
  <c r="AA44"/>
  <c r="AA45"/>
  <c r="AA5"/>
  <c r="W6"/>
  <c r="X6"/>
  <c r="Y6"/>
  <c r="W7"/>
  <c r="X7"/>
  <c r="Y7"/>
  <c r="W8"/>
  <c r="X8"/>
  <c r="Y8"/>
  <c r="W10"/>
  <c r="X10"/>
  <c r="Y10"/>
  <c r="W12"/>
  <c r="X12"/>
  <c r="Y12"/>
  <c r="W14"/>
  <c r="X14"/>
  <c r="Y14"/>
  <c r="W15"/>
  <c r="X15"/>
  <c r="Y15"/>
  <c r="W20"/>
  <c r="X20"/>
  <c r="Y20"/>
  <c r="W21"/>
  <c r="X21"/>
  <c r="Y21"/>
  <c r="W22"/>
  <c r="X22"/>
  <c r="Y22"/>
  <c r="W23"/>
  <c r="X23"/>
  <c r="Y23"/>
  <c r="W24"/>
  <c r="X24"/>
  <c r="Y24"/>
  <c r="W27"/>
  <c r="X27"/>
  <c r="Y27"/>
  <c r="W28"/>
  <c r="X28"/>
  <c r="Y28"/>
  <c r="W30"/>
  <c r="X30"/>
  <c r="Y30"/>
  <c r="W31"/>
  <c r="X31"/>
  <c r="Y31"/>
  <c r="W34"/>
  <c r="X34"/>
  <c r="Y34"/>
  <c r="W35"/>
  <c r="X35"/>
  <c r="Y35"/>
  <c r="W38"/>
  <c r="X38"/>
  <c r="Y38"/>
  <c r="W39"/>
  <c r="X39"/>
  <c r="Y39"/>
  <c r="W40"/>
  <c r="X40"/>
  <c r="Y40"/>
  <c r="W41"/>
  <c r="X41"/>
  <c r="Y41"/>
  <c r="W42"/>
  <c r="X42"/>
  <c r="Y42"/>
  <c r="W43"/>
  <c r="X43"/>
  <c r="Y43"/>
  <c r="W44"/>
  <c r="X44"/>
  <c r="Y44"/>
  <c r="W45"/>
  <c r="X45"/>
  <c r="Y45"/>
  <c r="Y5"/>
  <c r="X5"/>
  <c r="T6"/>
  <c r="U6"/>
  <c r="V6"/>
  <c r="T7"/>
  <c r="U7"/>
  <c r="V7"/>
  <c r="T8"/>
  <c r="U8"/>
  <c r="V8"/>
  <c r="T10"/>
  <c r="U10"/>
  <c r="V10"/>
  <c r="T12"/>
  <c r="U12"/>
  <c r="V12"/>
  <c r="T14"/>
  <c r="U14"/>
  <c r="V14"/>
  <c r="T15"/>
  <c r="U15"/>
  <c r="V15"/>
  <c r="T20"/>
  <c r="U20"/>
  <c r="V20"/>
  <c r="T21"/>
  <c r="U21"/>
  <c r="V21"/>
  <c r="T22"/>
  <c r="U22"/>
  <c r="V22"/>
  <c r="T23"/>
  <c r="U23"/>
  <c r="V23"/>
  <c r="T24"/>
  <c r="U24"/>
  <c r="V24"/>
  <c r="T27"/>
  <c r="U27"/>
  <c r="V27"/>
  <c r="T28"/>
  <c r="U28"/>
  <c r="V28"/>
  <c r="T30"/>
  <c r="U30"/>
  <c r="V30"/>
  <c r="T31"/>
  <c r="U31"/>
  <c r="V31"/>
  <c r="T34"/>
  <c r="U34"/>
  <c r="V34"/>
  <c r="T35"/>
  <c r="U35"/>
  <c r="V35"/>
  <c r="T38"/>
  <c r="U38"/>
  <c r="V38"/>
  <c r="T39"/>
  <c r="U39"/>
  <c r="V39"/>
  <c r="T40"/>
  <c r="U40"/>
  <c r="V40"/>
  <c r="T41"/>
  <c r="U41"/>
  <c r="V41"/>
  <c r="T42"/>
  <c r="U42"/>
  <c r="V42"/>
  <c r="T43"/>
  <c r="U43"/>
  <c r="V43"/>
  <c r="T44"/>
  <c r="U44"/>
  <c r="V44"/>
  <c r="T45"/>
  <c r="U45"/>
  <c r="V45"/>
  <c r="V5"/>
  <c r="U5"/>
  <c r="Q6"/>
  <c r="Q7"/>
  <c r="Q8"/>
  <c r="Q10"/>
  <c r="Q12"/>
  <c r="Q14"/>
  <c r="Q15"/>
  <c r="Q20"/>
  <c r="Q21"/>
  <c r="Q22"/>
  <c r="Q23"/>
  <c r="Q24"/>
  <c r="Q27"/>
  <c r="Q28"/>
  <c r="Q30"/>
  <c r="Q31"/>
  <c r="Q34"/>
  <c r="Q35"/>
  <c r="Q38"/>
  <c r="Q39"/>
  <c r="Q40"/>
  <c r="Q41"/>
  <c r="Q42"/>
  <c r="Q43"/>
  <c r="Q44"/>
  <c r="Q45"/>
  <c r="Q5"/>
  <c r="N6"/>
  <c r="N7"/>
  <c r="N8"/>
  <c r="N10"/>
  <c r="N12"/>
  <c r="N14"/>
  <c r="N15"/>
  <c r="N20"/>
  <c r="N21"/>
  <c r="N22"/>
  <c r="N23"/>
  <c r="N24"/>
  <c r="N27"/>
  <c r="N28"/>
  <c r="N30"/>
  <c r="N31"/>
  <c r="N34"/>
  <c r="N35"/>
  <c r="N38"/>
  <c r="N39"/>
  <c r="N40"/>
  <c r="N41"/>
  <c r="N42"/>
  <c r="N43"/>
  <c r="N44"/>
  <c r="N45"/>
  <c r="N5"/>
  <c r="BG6"/>
  <c r="AQ6"/>
  <c r="BH6" s="1"/>
  <c r="AU6"/>
  <c r="BI6" s="1"/>
  <c r="BG7"/>
  <c r="AQ7"/>
  <c r="BH7"/>
  <c r="AU7"/>
  <c r="BI7"/>
  <c r="BG8"/>
  <c r="AQ8"/>
  <c r="BH8" s="1"/>
  <c r="AU8"/>
  <c r="BI8" s="1"/>
  <c r="BG10"/>
  <c r="AQ10"/>
  <c r="BH10"/>
  <c r="AU10"/>
  <c r="BI10"/>
  <c r="BG12"/>
  <c r="AQ12"/>
  <c r="BH12" s="1"/>
  <c r="AU12"/>
  <c r="BI12" s="1"/>
  <c r="BG14"/>
  <c r="AQ14"/>
  <c r="BH14"/>
  <c r="AU14"/>
  <c r="BI14"/>
  <c r="BG15"/>
  <c r="AQ15"/>
  <c r="BH15" s="1"/>
  <c r="AU15"/>
  <c r="BI15" s="1"/>
  <c r="BG20"/>
  <c r="AQ20"/>
  <c r="BH20"/>
  <c r="AU20"/>
  <c r="BI20"/>
  <c r="BG21"/>
  <c r="AQ21"/>
  <c r="BH21" s="1"/>
  <c r="AU21"/>
  <c r="BI21" s="1"/>
  <c r="BG22"/>
  <c r="AQ22"/>
  <c r="BH22" s="1"/>
  <c r="AU22"/>
  <c r="BI22" s="1"/>
  <c r="BG23"/>
  <c r="AQ23"/>
  <c r="BH23" s="1"/>
  <c r="AU23"/>
  <c r="BI23" s="1"/>
  <c r="BG24"/>
  <c r="AQ24"/>
  <c r="BH24"/>
  <c r="AU24"/>
  <c r="BI24"/>
  <c r="BG27"/>
  <c r="AQ27"/>
  <c r="BH27" s="1"/>
  <c r="AU27"/>
  <c r="BI27" s="1"/>
  <c r="BG28"/>
  <c r="AQ28"/>
  <c r="BH28"/>
  <c r="AU28"/>
  <c r="BI28"/>
  <c r="BG30"/>
  <c r="AQ30"/>
  <c r="BH30" s="1"/>
  <c r="AU30"/>
  <c r="BI30" s="1"/>
  <c r="BG31"/>
  <c r="AQ31"/>
  <c r="BH31"/>
  <c r="AU31"/>
  <c r="BI31"/>
  <c r="BG34"/>
  <c r="AQ34"/>
  <c r="BH34" s="1"/>
  <c r="AU34"/>
  <c r="BI34" s="1"/>
  <c r="BG35"/>
  <c r="AQ35"/>
  <c r="BH35"/>
  <c r="AU35"/>
  <c r="BI35"/>
  <c r="AQ38"/>
  <c r="BH38" s="1"/>
  <c r="AU38"/>
  <c r="BI38" s="1"/>
  <c r="BG39"/>
  <c r="AQ39"/>
  <c r="BH39" s="1"/>
  <c r="AU39"/>
  <c r="BI39" s="1"/>
  <c r="BG40"/>
  <c r="AQ40"/>
  <c r="BH40" s="1"/>
  <c r="AU40"/>
  <c r="BI40" s="1"/>
  <c r="BG41"/>
  <c r="AQ41"/>
  <c r="BH41" s="1"/>
  <c r="AU41"/>
  <c r="BI41"/>
  <c r="BG42"/>
  <c r="AQ42"/>
  <c r="BH42" s="1"/>
  <c r="AU42"/>
  <c r="BI42" s="1"/>
  <c r="BG43"/>
  <c r="AQ43"/>
  <c r="BH43" s="1"/>
  <c r="AU43"/>
  <c r="BI43"/>
  <c r="BG44"/>
  <c r="AQ44"/>
  <c r="BH44" s="1"/>
  <c r="AU44"/>
  <c r="BI44" s="1"/>
  <c r="AQ45"/>
  <c r="BH45" s="1"/>
  <c r="AU45"/>
  <c r="BI45" s="1"/>
  <c r="AU5"/>
  <c r="BI5" s="1"/>
  <c r="AQ5"/>
  <c r="BH5" s="1"/>
  <c r="BG5"/>
  <c r="BD6"/>
  <c r="BE6"/>
  <c r="BF6"/>
  <c r="BD7"/>
  <c r="BE7"/>
  <c r="BF7"/>
  <c r="BD8"/>
  <c r="BE8"/>
  <c r="BF8"/>
  <c r="BD10"/>
  <c r="BE10"/>
  <c r="BF10"/>
  <c r="BD12"/>
  <c r="BE12"/>
  <c r="BF12"/>
  <c r="BD14"/>
  <c r="BE14"/>
  <c r="BF14"/>
  <c r="BD15"/>
  <c r="BE15"/>
  <c r="BF15"/>
  <c r="BD20"/>
  <c r="BE20"/>
  <c r="BF20"/>
  <c r="BD21"/>
  <c r="BE21"/>
  <c r="BF21"/>
  <c r="BD22"/>
  <c r="BE22"/>
  <c r="BF22"/>
  <c r="BD23"/>
  <c r="BE23"/>
  <c r="BF23"/>
  <c r="BD24"/>
  <c r="BE24"/>
  <c r="BF24"/>
  <c r="BD27"/>
  <c r="BE27"/>
  <c r="BF27"/>
  <c r="BD28"/>
  <c r="BE28"/>
  <c r="BF28"/>
  <c r="BD30"/>
  <c r="BE30"/>
  <c r="BF30"/>
  <c r="BD31"/>
  <c r="BE31"/>
  <c r="BF31"/>
  <c r="BD34"/>
  <c r="BE34"/>
  <c r="BF34"/>
  <c r="BD35"/>
  <c r="BE35"/>
  <c r="BF35"/>
  <c r="BD38"/>
  <c r="BE38"/>
  <c r="BF38"/>
  <c r="BD39"/>
  <c r="BE39"/>
  <c r="BF39"/>
  <c r="BD40"/>
  <c r="BE40"/>
  <c r="BF40"/>
  <c r="BD41"/>
  <c r="BE41"/>
  <c r="BF41"/>
  <c r="BD42"/>
  <c r="BE42"/>
  <c r="BF42"/>
  <c r="BD43"/>
  <c r="BE43"/>
  <c r="BF43"/>
  <c r="BD44"/>
  <c r="BE44"/>
  <c r="BF44"/>
  <c r="BD45"/>
  <c r="BE45"/>
  <c r="BF45"/>
  <c r="BF5"/>
  <c r="BE5"/>
  <c r="BD5"/>
  <c r="BB6"/>
  <c r="BC6"/>
  <c r="BB7"/>
  <c r="BC7"/>
  <c r="BB8"/>
  <c r="BC8"/>
  <c r="BB10"/>
  <c r="BC10"/>
  <c r="BB12"/>
  <c r="BC12"/>
  <c r="BB14"/>
  <c r="BC14"/>
  <c r="BB15"/>
  <c r="BC15"/>
  <c r="BB20"/>
  <c r="BC20"/>
  <c r="BB21"/>
  <c r="BC21"/>
  <c r="BB22"/>
  <c r="BC22"/>
  <c r="BB23"/>
  <c r="BC23"/>
  <c r="BB24"/>
  <c r="BC24"/>
  <c r="BB27"/>
  <c r="BC27"/>
  <c r="BB28"/>
  <c r="BC28"/>
  <c r="BB30"/>
  <c r="BC30"/>
  <c r="BB31"/>
  <c r="BC31"/>
  <c r="BB34"/>
  <c r="BC34"/>
  <c r="BB35"/>
  <c r="BC35"/>
  <c r="BB38"/>
  <c r="BC38"/>
  <c r="BB39"/>
  <c r="BC39"/>
  <c r="BB40"/>
  <c r="BC40"/>
  <c r="BB41"/>
  <c r="BC41"/>
  <c r="BB42"/>
  <c r="BC42"/>
  <c r="BB43"/>
  <c r="BC43"/>
  <c r="BB44"/>
  <c r="BC44"/>
  <c r="BB45"/>
  <c r="BC45"/>
  <c r="BC5"/>
  <c r="BB5"/>
  <c r="AV6"/>
  <c r="AW6"/>
  <c r="AV7"/>
  <c r="AW7"/>
  <c r="AV8"/>
  <c r="AW8"/>
  <c r="AV10"/>
  <c r="AW10"/>
  <c r="AV12"/>
  <c r="AW12"/>
  <c r="AV14"/>
  <c r="AW14"/>
  <c r="AV15"/>
  <c r="AW15"/>
  <c r="AV20"/>
  <c r="AW20"/>
  <c r="AV21"/>
  <c r="AW21"/>
  <c r="AV22"/>
  <c r="AW22"/>
  <c r="AV23"/>
  <c r="AW23"/>
  <c r="AV24"/>
  <c r="AW24"/>
  <c r="AV27"/>
  <c r="AW27"/>
  <c r="AV28"/>
  <c r="AW28"/>
  <c r="AV30"/>
  <c r="AW30"/>
  <c r="AV31"/>
  <c r="AW31"/>
  <c r="AV34"/>
  <c r="AW34"/>
  <c r="AV35"/>
  <c r="AW35"/>
  <c r="AV38"/>
  <c r="AW38"/>
  <c r="AV39"/>
  <c r="AW39"/>
  <c r="AV40"/>
  <c r="AW40"/>
  <c r="AV41"/>
  <c r="AW41"/>
  <c r="AV42"/>
  <c r="AW42"/>
  <c r="AV43"/>
  <c r="AW43"/>
  <c r="AV44"/>
  <c r="AW44"/>
  <c r="AV45"/>
  <c r="AW45"/>
  <c r="AW5"/>
  <c r="AV5"/>
  <c r="AR14"/>
  <c r="AS14"/>
  <c r="AR15"/>
  <c r="AS15"/>
  <c r="AR20"/>
  <c r="AS20"/>
  <c r="AR21"/>
  <c r="AS21"/>
  <c r="AR22"/>
  <c r="AS22"/>
  <c r="AR23"/>
  <c r="AS23"/>
  <c r="AR24"/>
  <c r="AS24"/>
  <c r="AR27"/>
  <c r="AS27"/>
  <c r="AR28"/>
  <c r="AS28"/>
  <c r="AR30"/>
  <c r="AS30"/>
  <c r="AR31"/>
  <c r="AS31"/>
  <c r="AR34"/>
  <c r="AS34"/>
  <c r="AR35"/>
  <c r="AS35"/>
  <c r="AR38"/>
  <c r="AS38"/>
  <c r="AR39"/>
  <c r="AS39"/>
  <c r="AR40"/>
  <c r="AS40"/>
  <c r="AR41"/>
  <c r="AS41"/>
  <c r="AR42"/>
  <c r="AS42"/>
  <c r="AR43"/>
  <c r="AS43"/>
  <c r="AR44"/>
  <c r="AS44"/>
  <c r="AR45"/>
  <c r="AS45"/>
  <c r="AR6"/>
  <c r="AS6"/>
  <c r="AR7"/>
  <c r="AS7"/>
  <c r="AR8"/>
  <c r="AS8"/>
  <c r="AR10"/>
  <c r="AS10"/>
  <c r="AR12"/>
  <c r="AS12"/>
  <c r="AS5"/>
  <c r="AR5"/>
  <c r="AN12"/>
  <c r="AO12"/>
  <c r="AN14"/>
  <c r="AO14"/>
  <c r="AN15"/>
  <c r="AO15"/>
  <c r="AN20"/>
  <c r="AO20"/>
  <c r="AN21"/>
  <c r="AO21"/>
  <c r="AN22"/>
  <c r="AO22"/>
  <c r="AN23"/>
  <c r="AO23"/>
  <c r="AN24"/>
  <c r="AO24"/>
  <c r="AN27"/>
  <c r="AO27"/>
  <c r="AN28"/>
  <c r="AO28"/>
  <c r="AN30"/>
  <c r="AO30"/>
  <c r="AN31"/>
  <c r="AO31"/>
  <c r="AN34"/>
  <c r="AO34"/>
  <c r="AN35"/>
  <c r="AO35"/>
  <c r="AN38"/>
  <c r="AO38"/>
  <c r="AN39"/>
  <c r="AO39"/>
  <c r="AN40"/>
  <c r="AO40"/>
  <c r="AN41"/>
  <c r="AO41"/>
  <c r="AN42"/>
  <c r="AO42"/>
  <c r="AN43"/>
  <c r="AO43"/>
  <c r="AN44"/>
  <c r="AO44"/>
  <c r="AN45"/>
  <c r="AO45"/>
  <c r="AN6"/>
  <c r="AO6"/>
  <c r="AN7"/>
  <c r="AO7"/>
  <c r="AN8"/>
  <c r="AO8"/>
  <c r="AN10"/>
  <c r="AO10"/>
  <c r="AO5"/>
  <c r="AN5"/>
  <c r="E41"/>
  <c r="H41"/>
  <c r="K41"/>
  <c r="Z41"/>
  <c r="AB41"/>
  <c r="AE41"/>
  <c r="AF41"/>
  <c r="AH41"/>
  <c r="E42"/>
  <c r="H42"/>
  <c r="K42"/>
  <c r="Z42"/>
  <c r="AB42"/>
  <c r="AE42"/>
  <c r="AF42"/>
  <c r="AH42"/>
  <c r="E43"/>
  <c r="H43"/>
  <c r="K43"/>
  <c r="Z43"/>
  <c r="AB43"/>
  <c r="AE43"/>
  <c r="AF43"/>
  <c r="AH43"/>
  <c r="E44"/>
  <c r="H44"/>
  <c r="K44"/>
  <c r="Z44"/>
  <c r="AB44"/>
  <c r="AE44"/>
  <c r="AF44"/>
  <c r="AH44"/>
  <c r="E45"/>
  <c r="H45"/>
  <c r="K45"/>
  <c r="Z45"/>
  <c r="AB45"/>
  <c r="AE45"/>
  <c r="AF45"/>
  <c r="AH45"/>
  <c r="Z34"/>
  <c r="AB34"/>
  <c r="AE34"/>
  <c r="AF34"/>
  <c r="AH34"/>
  <c r="E34"/>
  <c r="H34"/>
  <c r="K34"/>
  <c r="Z31"/>
  <c r="AB31"/>
  <c r="AE31"/>
  <c r="AF31"/>
  <c r="AH31"/>
  <c r="E31"/>
  <c r="H31"/>
  <c r="K31"/>
  <c r="Z30"/>
  <c r="AB30"/>
  <c r="AE30"/>
  <c r="AF30"/>
  <c r="AH30"/>
  <c r="E30"/>
  <c r="H30"/>
  <c r="K30"/>
  <c r="AH20"/>
  <c r="Z20"/>
  <c r="AB20"/>
  <c r="AE20"/>
  <c r="AF20"/>
  <c r="H18"/>
  <c r="K18"/>
  <c r="E20"/>
  <c r="H20"/>
  <c r="K20"/>
  <c r="E19"/>
  <c r="H19"/>
  <c r="K19"/>
  <c r="AH6"/>
  <c r="AE6"/>
  <c r="AF6"/>
  <c r="Z6"/>
  <c r="AB6"/>
  <c r="K6"/>
  <c r="H6"/>
  <c r="E6"/>
  <c r="E5"/>
  <c r="E7"/>
  <c r="H7"/>
  <c r="K7"/>
  <c r="Z7"/>
  <c r="AB7"/>
  <c r="AE7"/>
  <c r="AF7"/>
  <c r="AH7"/>
  <c r="E8"/>
  <c r="H8"/>
  <c r="K8"/>
  <c r="Z8"/>
  <c r="AB8"/>
  <c r="AE8"/>
  <c r="AF8"/>
  <c r="AH8"/>
  <c r="E10"/>
  <c r="H10"/>
  <c r="K10"/>
  <c r="Z10"/>
  <c r="AB10"/>
  <c r="AE10"/>
  <c r="AF10"/>
  <c r="AH10"/>
  <c r="E12"/>
  <c r="H12"/>
  <c r="K12"/>
  <c r="Z12"/>
  <c r="AB12"/>
  <c r="AE12"/>
  <c r="AF12"/>
  <c r="AH12"/>
  <c r="E14"/>
  <c r="H14"/>
  <c r="K14"/>
  <c r="Z14"/>
  <c r="AB14"/>
  <c r="AE14"/>
  <c r="AF14"/>
  <c r="AH14"/>
  <c r="H15"/>
  <c r="K15"/>
  <c r="Z15"/>
  <c r="AB15"/>
  <c r="AE15"/>
  <c r="AF15"/>
  <c r="AH15"/>
  <c r="E21"/>
  <c r="H21"/>
  <c r="K21"/>
  <c r="Z21"/>
  <c r="AB21"/>
  <c r="AE21"/>
  <c r="AF21"/>
  <c r="AH21"/>
  <c r="E22"/>
  <c r="H22"/>
  <c r="K22"/>
  <c r="Z22"/>
  <c r="AB22"/>
  <c r="AE22"/>
  <c r="AF22"/>
  <c r="AH22"/>
  <c r="E23"/>
  <c r="H23"/>
  <c r="K23"/>
  <c r="Z23"/>
  <c r="AB23"/>
  <c r="AE23"/>
  <c r="AF23"/>
  <c r="AH23"/>
  <c r="E24"/>
  <c r="H24"/>
  <c r="K24"/>
  <c r="Z24"/>
  <c r="AB24"/>
  <c r="AE24"/>
  <c r="AF24"/>
  <c r="AH24"/>
  <c r="E27"/>
  <c r="H27"/>
  <c r="K27"/>
  <c r="Z27"/>
  <c r="AB27"/>
  <c r="AE27"/>
  <c r="AF27"/>
  <c r="AH27"/>
  <c r="E28"/>
  <c r="H28"/>
  <c r="K28"/>
  <c r="Z28"/>
  <c r="AB28"/>
  <c r="AE28"/>
  <c r="AF28"/>
  <c r="AH28"/>
  <c r="E35"/>
  <c r="H35"/>
  <c r="K35"/>
  <c r="Z35"/>
  <c r="AB35"/>
  <c r="AE35"/>
  <c r="AF35"/>
  <c r="AH35"/>
  <c r="E38"/>
  <c r="H38"/>
  <c r="K38"/>
  <c r="Z38"/>
  <c r="AB38"/>
  <c r="AE38"/>
  <c r="AF38"/>
  <c r="AH38"/>
  <c r="E39"/>
  <c r="H39"/>
  <c r="K39"/>
  <c r="Z39"/>
  <c r="AB39"/>
  <c r="AE39"/>
  <c r="AF39"/>
  <c r="AH39"/>
  <c r="E40"/>
  <c r="H40"/>
  <c r="K40"/>
  <c r="Z40"/>
  <c r="AB40"/>
  <c r="AE40"/>
  <c r="AF40"/>
  <c r="AH40"/>
  <c r="AB5"/>
  <c r="Z5"/>
  <c r="AE5"/>
  <c r="AH5"/>
  <c r="AF5"/>
  <c r="W5"/>
  <c r="T5"/>
  <c r="K5"/>
  <c r="H5"/>
  <c r="BG45" l="1"/>
  <c r="BL36"/>
  <c r="BK36"/>
  <c r="AK37"/>
  <c r="BG38"/>
  <c r="BL37"/>
  <c r="J14" i="2"/>
  <c r="L27" i="1"/>
  <c r="AK26"/>
  <c r="BL32"/>
  <c r="M33"/>
  <c r="AK36"/>
  <c r="AK33"/>
  <c r="AK18"/>
  <c r="BL17"/>
  <c r="AK16"/>
  <c r="AK13"/>
  <c r="BK13"/>
  <c r="AK9"/>
  <c r="BK9"/>
  <c r="BK18"/>
  <c r="BL46"/>
  <c r="BL50"/>
  <c r="BL48"/>
  <c r="AL26"/>
  <c r="BG26"/>
  <c r="BL33"/>
</calcChain>
</file>

<file path=xl/sharedStrings.xml><?xml version="1.0" encoding="utf-8"?>
<sst xmlns="http://schemas.openxmlformats.org/spreadsheetml/2006/main" count="187" uniqueCount="72">
  <si>
    <t>V.M.A</t>
  </si>
  <si>
    <t>200m</t>
  </si>
  <si>
    <t>300m</t>
  </si>
  <si>
    <t>400m</t>
  </si>
  <si>
    <t>VMA</t>
  </si>
  <si>
    <t>500m</t>
  </si>
  <si>
    <t>800m</t>
  </si>
  <si>
    <t>1000m</t>
  </si>
  <si>
    <t>seuil 90%</t>
  </si>
  <si>
    <t>Noms:</t>
  </si>
  <si>
    <t>10°Km - 87%</t>
  </si>
  <si>
    <t>Semi - 82%</t>
  </si>
  <si>
    <t>Endurance - 70%</t>
  </si>
  <si>
    <t>105%VMA</t>
  </si>
  <si>
    <t>95%VMA</t>
  </si>
  <si>
    <t>Marathon - 78%</t>
  </si>
  <si>
    <t>30"/30"</t>
  </si>
  <si>
    <t xml:space="preserve">1'/1' </t>
  </si>
  <si>
    <t>2' VMA</t>
  </si>
  <si>
    <t>M</t>
  </si>
  <si>
    <t>Prévisions Performances</t>
  </si>
  <si>
    <t>10°Km - 85%</t>
  </si>
  <si>
    <t>Footing - 60%</t>
  </si>
  <si>
    <t>92%VMA</t>
  </si>
  <si>
    <t>90%VMA</t>
  </si>
  <si>
    <t>1200m</t>
  </si>
  <si>
    <t>1500m</t>
  </si>
  <si>
    <t>VMA+1</t>
  </si>
  <si>
    <t>VMA+1,5</t>
  </si>
  <si>
    <t>100%VMA</t>
  </si>
  <si>
    <t>100% VMA</t>
  </si>
  <si>
    <t>Endurance haute 75%</t>
  </si>
  <si>
    <t>10° Km-85%</t>
  </si>
  <si>
    <t>Semi-82%</t>
  </si>
  <si>
    <t>Marathon-78%</t>
  </si>
  <si>
    <t>Semi-84%</t>
  </si>
  <si>
    <t>Marathon-80%</t>
  </si>
  <si>
    <t>10° Km-87%</t>
  </si>
  <si>
    <t>TABLEUR DES ALLURES DE COURSE EN FONCTION DE LA VMA</t>
  </si>
  <si>
    <t>Nom:</t>
  </si>
  <si>
    <t>VMA Courte</t>
  </si>
  <si>
    <t>VMA Longue</t>
  </si>
  <si>
    <t>Allure spécifique</t>
  </si>
  <si>
    <t>Endurance et sortie longue</t>
  </si>
  <si>
    <t>3'-95%</t>
  </si>
  <si>
    <t>1'30"-95%</t>
  </si>
  <si>
    <t>Soulaine Emilie</t>
  </si>
  <si>
    <t>Obert Louis</t>
  </si>
  <si>
    <t>Frangeul Malo</t>
  </si>
  <si>
    <t>Robic Louis</t>
  </si>
  <si>
    <t>Robic Jeanne</t>
  </si>
  <si>
    <t>Robic François</t>
  </si>
  <si>
    <t>Sosson Kévin</t>
  </si>
  <si>
    <t>Sosson Aurélien</t>
  </si>
  <si>
    <t>Le Tocquec Julien</t>
  </si>
  <si>
    <t>Le Tocquec Kélia</t>
  </si>
  <si>
    <t>Bertholom Cyril</t>
  </si>
  <si>
    <t>Pecourt Mattéo</t>
  </si>
  <si>
    <t>Gicquel Maël</t>
  </si>
  <si>
    <t>Bianeis Nathan</t>
  </si>
  <si>
    <t>Bertholom Morgane</t>
  </si>
  <si>
    <t>Bertholom Inès</t>
  </si>
  <si>
    <t>Bertholom Enora</t>
  </si>
  <si>
    <t>Guyavarc'h Alexandre</t>
  </si>
  <si>
    <t>Le Guen Marlène</t>
  </si>
  <si>
    <t>Gicquel Sara</t>
  </si>
  <si>
    <t>Urvoy Jean-François</t>
  </si>
  <si>
    <t>Manredjo Elijah</t>
  </si>
  <si>
    <t>Graffin Denis</t>
  </si>
  <si>
    <t>Duvollet David</t>
  </si>
  <si>
    <t>Lerevereind Ghislaine</t>
  </si>
  <si>
    <t>Delabarre Charlotte</t>
  </si>
</sst>
</file>

<file path=xl/styles.xml><?xml version="1.0" encoding="utf-8"?>
<styleSheet xmlns="http://schemas.openxmlformats.org/spreadsheetml/2006/main">
  <numFmts count="3">
    <numFmt numFmtId="172" formatCode="h:mm:ss"/>
    <numFmt numFmtId="173" formatCode="0.0"/>
    <numFmt numFmtId="175" formatCode="d/m/yy;@"/>
  </numFmts>
  <fonts count="28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1"/>
      <name val="Arial"/>
    </font>
    <font>
      <sz val="8"/>
      <name val="Arial"/>
    </font>
    <font>
      <b/>
      <i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</font>
    <font>
      <sz val="7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1">
    <xf numFmtId="0" fontId="0" fillId="0" borderId="0" xfId="0"/>
    <xf numFmtId="0" fontId="0" fillId="0" borderId="0" xfId="0" applyFill="1" applyBorder="1"/>
    <xf numFmtId="0" fontId="12" fillId="0" borderId="0" xfId="0" applyFont="1" applyBorder="1"/>
    <xf numFmtId="172" fontId="11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173" fontId="2" fillId="0" borderId="0" xfId="0" applyNumberFormat="1" applyFont="1" applyAlignment="1">
      <alignment horizontal="center"/>
    </xf>
    <xf numFmtId="1" fontId="0" fillId="0" borderId="0" xfId="0" applyNumberFormat="1"/>
    <xf numFmtId="172" fontId="11" fillId="0" borderId="1" xfId="0" applyNumberFormat="1" applyFont="1" applyFill="1" applyBorder="1" applyAlignment="1">
      <alignment horizontal="center" vertical="center"/>
    </xf>
    <xf numFmtId="172" fontId="11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2" fontId="11" fillId="0" borderId="7" xfId="0" applyNumberFormat="1" applyFont="1" applyFill="1" applyBorder="1" applyAlignment="1">
      <alignment horizontal="center" vertical="center"/>
    </xf>
    <xf numFmtId="172" fontId="11" fillId="2" borderId="7" xfId="0" applyNumberFormat="1" applyFont="1" applyFill="1" applyBorder="1" applyAlignment="1">
      <alignment horizontal="center" vertical="center"/>
    </xf>
    <xf numFmtId="172" fontId="11" fillId="0" borderId="8" xfId="0" applyNumberFormat="1" applyFont="1" applyFill="1" applyBorder="1" applyAlignment="1">
      <alignment horizontal="center" vertical="center"/>
    </xf>
    <xf numFmtId="172" fontId="11" fillId="2" borderId="8" xfId="0" applyNumberFormat="1" applyFont="1" applyFill="1" applyBorder="1" applyAlignment="1">
      <alignment horizontal="center" vertical="center"/>
    </xf>
    <xf numFmtId="172" fontId="11" fillId="0" borderId="9" xfId="0" applyNumberFormat="1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172" fontId="11" fillId="0" borderId="11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172" fontId="11" fillId="0" borderId="13" xfId="0" applyNumberFormat="1" applyFont="1" applyFill="1" applyBorder="1" applyAlignment="1">
      <alignment horizontal="center" vertical="center"/>
    </xf>
    <xf numFmtId="172" fontId="11" fillId="2" borderId="9" xfId="0" applyNumberFormat="1" applyFont="1" applyFill="1" applyBorder="1" applyAlignment="1">
      <alignment horizontal="center" vertical="center"/>
    </xf>
    <xf numFmtId="172" fontId="11" fillId="2" borderId="10" xfId="0" applyNumberFormat="1" applyFont="1" applyFill="1" applyBorder="1" applyAlignment="1">
      <alignment horizontal="center" vertical="center"/>
    </xf>
    <xf numFmtId="172" fontId="11" fillId="2" borderId="11" xfId="0" applyNumberFormat="1" applyFont="1" applyFill="1" applyBorder="1" applyAlignment="1">
      <alignment horizontal="center" vertical="center"/>
    </xf>
    <xf numFmtId="172" fontId="11" fillId="2" borderId="2" xfId="0" applyNumberFormat="1" applyFont="1" applyFill="1" applyBorder="1" applyAlignment="1">
      <alignment horizontal="center" vertical="center"/>
    </xf>
    <xf numFmtId="172" fontId="11" fillId="2" borderId="12" xfId="0" applyNumberFormat="1" applyFont="1" applyFill="1" applyBorder="1" applyAlignment="1">
      <alignment horizontal="center" vertical="center"/>
    </xf>
    <xf numFmtId="172" fontId="11" fillId="2" borderId="13" xfId="0" applyNumberFormat="1" applyFont="1" applyFill="1" applyBorder="1" applyAlignment="1">
      <alignment horizontal="center" vertical="center"/>
    </xf>
    <xf numFmtId="1" fontId="11" fillId="2" borderId="14" xfId="0" applyNumberFormat="1" applyFont="1" applyFill="1" applyBorder="1" applyAlignment="1">
      <alignment horizontal="center" vertical="center"/>
    </xf>
    <xf numFmtId="1" fontId="11" fillId="2" borderId="15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45" fontId="11" fillId="0" borderId="7" xfId="0" applyNumberFormat="1" applyFont="1" applyFill="1" applyBorder="1" applyAlignment="1">
      <alignment horizontal="center" vertical="center"/>
    </xf>
    <xf numFmtId="45" fontId="11" fillId="2" borderId="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45" fontId="11" fillId="0" borderId="8" xfId="0" applyNumberFormat="1" applyFont="1" applyFill="1" applyBorder="1" applyAlignment="1">
      <alignment horizontal="center" vertical="center"/>
    </xf>
    <xf numFmtId="45" fontId="11" fillId="2" borderId="8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7" fillId="0" borderId="0" xfId="0" applyFont="1" applyFill="1" applyBorder="1"/>
    <xf numFmtId="0" fontId="17" fillId="0" borderId="0" xfId="0" applyFont="1" applyFill="1"/>
    <xf numFmtId="45" fontId="11" fillId="0" borderId="1" xfId="0" applyNumberFormat="1" applyFont="1" applyFill="1" applyBorder="1" applyAlignment="1">
      <alignment horizontal="center" vertical="center"/>
    </xf>
    <xf numFmtId="45" fontId="11" fillId="2" borderId="1" xfId="0" applyNumberFormat="1" applyFont="1" applyFill="1" applyBorder="1" applyAlignment="1">
      <alignment horizontal="center" vertical="center"/>
    </xf>
    <xf numFmtId="172" fontId="11" fillId="0" borderId="16" xfId="0" applyNumberFormat="1" applyFont="1" applyFill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center" vertical="center"/>
    </xf>
    <xf numFmtId="172" fontId="18" fillId="0" borderId="0" xfId="0" applyNumberFormat="1" applyFont="1" applyProtection="1">
      <protection locked="0"/>
    </xf>
    <xf numFmtId="0" fontId="3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172" fontId="19" fillId="2" borderId="1" xfId="0" applyNumberFormat="1" applyFont="1" applyFill="1" applyBorder="1" applyAlignment="1">
      <alignment horizontal="center" vertical="center"/>
    </xf>
    <xf numFmtId="172" fontId="19" fillId="2" borderId="7" xfId="0" applyNumberFormat="1" applyFont="1" applyFill="1" applyBorder="1" applyAlignment="1">
      <alignment horizontal="center" vertical="center"/>
    </xf>
    <xf numFmtId="172" fontId="19" fillId="2" borderId="8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1" fontId="11" fillId="2" borderId="13" xfId="0" applyNumberFormat="1" applyFont="1" applyFill="1" applyBorder="1" applyAlignment="1">
      <alignment horizontal="center" vertical="center"/>
    </xf>
    <xf numFmtId="45" fontId="11" fillId="0" borderId="9" xfId="0" applyNumberFormat="1" applyFont="1" applyFill="1" applyBorder="1" applyAlignment="1">
      <alignment horizontal="center" vertical="center"/>
    </xf>
    <xf numFmtId="45" fontId="11" fillId="0" borderId="10" xfId="0" applyNumberFormat="1" applyFont="1" applyFill="1" applyBorder="1" applyAlignment="1">
      <alignment horizontal="center" vertical="center"/>
    </xf>
    <xf numFmtId="45" fontId="11" fillId="0" borderId="11" xfId="0" applyNumberFormat="1" applyFont="1" applyFill="1" applyBorder="1" applyAlignment="1">
      <alignment horizontal="center" vertical="center"/>
    </xf>
    <xf numFmtId="45" fontId="11" fillId="0" borderId="2" xfId="0" applyNumberFormat="1" applyFont="1" applyFill="1" applyBorder="1" applyAlignment="1">
      <alignment horizontal="center" vertical="center"/>
    </xf>
    <xf numFmtId="45" fontId="11" fillId="0" borderId="12" xfId="0" applyNumberFormat="1" applyFont="1" applyFill="1" applyBorder="1" applyAlignment="1">
      <alignment horizontal="center" vertical="center"/>
    </xf>
    <xf numFmtId="45" fontId="11" fillId="0" borderId="13" xfId="0" applyNumberFormat="1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45" fontId="11" fillId="2" borderId="9" xfId="0" applyNumberFormat="1" applyFont="1" applyFill="1" applyBorder="1" applyAlignment="1">
      <alignment horizontal="center" vertical="center"/>
    </xf>
    <xf numFmtId="45" fontId="11" fillId="2" borderId="10" xfId="0" applyNumberFormat="1" applyFont="1" applyFill="1" applyBorder="1" applyAlignment="1">
      <alignment horizontal="center" vertical="center"/>
    </xf>
    <xf numFmtId="45" fontId="11" fillId="2" borderId="11" xfId="0" applyNumberFormat="1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45" fontId="11" fillId="2" borderId="2" xfId="0" applyNumberFormat="1" applyFont="1" applyFill="1" applyBorder="1" applyAlignment="1">
      <alignment horizontal="center" vertical="center"/>
    </xf>
    <xf numFmtId="45" fontId="11" fillId="2" borderId="12" xfId="0" applyNumberFormat="1" applyFont="1" applyFill="1" applyBorder="1" applyAlignment="1">
      <alignment horizontal="center" vertical="center"/>
    </xf>
    <xf numFmtId="45" fontId="11" fillId="2" borderId="13" xfId="0" applyNumberFormat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72" fontId="10" fillId="0" borderId="9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2" fontId="10" fillId="0" borderId="11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1" fontId="11" fillId="2" borderId="8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1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" fontId="11" fillId="2" borderId="30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172" fontId="10" fillId="0" borderId="2" xfId="0" applyNumberFormat="1" applyFont="1" applyFill="1" applyBorder="1" applyAlignment="1">
      <alignment horizontal="center" vertical="center"/>
    </xf>
    <xf numFmtId="172" fontId="10" fillId="0" borderId="12" xfId="0" applyNumberFormat="1" applyFont="1" applyFill="1" applyBorder="1" applyAlignment="1">
      <alignment horizontal="center" vertical="center"/>
    </xf>
    <xf numFmtId="172" fontId="10" fillId="0" borderId="13" xfId="0" applyNumberFormat="1" applyFont="1" applyFill="1" applyBorder="1" applyAlignment="1">
      <alignment horizontal="center" vertical="center"/>
    </xf>
    <xf numFmtId="172" fontId="11" fillId="0" borderId="31" xfId="0" applyNumberFormat="1" applyFont="1" applyFill="1" applyBorder="1" applyAlignment="1">
      <alignment horizontal="center" vertical="center"/>
    </xf>
    <xf numFmtId="172" fontId="11" fillId="2" borderId="32" xfId="0" applyNumberFormat="1" applyFont="1" applyFill="1" applyBorder="1" applyAlignment="1">
      <alignment horizontal="center" vertical="center"/>
    </xf>
    <xf numFmtId="172" fontId="11" fillId="2" borderId="33" xfId="0" applyNumberFormat="1" applyFont="1" applyFill="1" applyBorder="1" applyAlignment="1">
      <alignment horizontal="center" vertical="center"/>
    </xf>
    <xf numFmtId="172" fontId="11" fillId="2" borderId="31" xfId="0" applyNumberFormat="1" applyFont="1" applyFill="1" applyBorder="1" applyAlignment="1">
      <alignment horizontal="center" vertical="center"/>
    </xf>
    <xf numFmtId="172" fontId="19" fillId="2" borderId="32" xfId="0" applyNumberFormat="1" applyFont="1" applyFill="1" applyBorder="1" applyAlignment="1">
      <alignment horizontal="center" vertical="center"/>
    </xf>
    <xf numFmtId="172" fontId="19" fillId="2" borderId="33" xfId="0" applyNumberFormat="1" applyFont="1" applyFill="1" applyBorder="1" applyAlignment="1">
      <alignment horizontal="center" vertical="center"/>
    </xf>
    <xf numFmtId="172" fontId="19" fillId="2" borderId="31" xfId="0" applyNumberFormat="1" applyFont="1" applyFill="1" applyBorder="1" applyAlignment="1">
      <alignment horizontal="center" vertical="center"/>
    </xf>
    <xf numFmtId="172" fontId="19" fillId="2" borderId="34" xfId="0" applyNumberFormat="1" applyFont="1" applyFill="1" applyBorder="1" applyAlignment="1">
      <alignment horizontal="center" vertical="center"/>
    </xf>
    <xf numFmtId="172" fontId="19" fillId="2" borderId="16" xfId="0" applyNumberFormat="1" applyFont="1" applyFill="1" applyBorder="1" applyAlignment="1">
      <alignment horizontal="center" vertical="center"/>
    </xf>
    <xf numFmtId="172" fontId="19" fillId="2" borderId="1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72" fontId="11" fillId="2" borderId="36" xfId="0" applyNumberFormat="1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1" fontId="11" fillId="2" borderId="11" xfId="0" applyNumberFormat="1" applyFont="1" applyFill="1" applyBorder="1" applyAlignment="1">
      <alignment horizontal="center" vertical="center"/>
    </xf>
    <xf numFmtId="45" fontId="11" fillId="0" borderId="17" xfId="0" applyNumberFormat="1" applyFont="1" applyFill="1" applyBorder="1" applyAlignment="1">
      <alignment horizontal="center" vertical="center"/>
    </xf>
    <xf numFmtId="45" fontId="11" fillId="2" borderId="17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3" fontId="6" fillId="3" borderId="34" xfId="0" applyNumberFormat="1" applyFont="1" applyFill="1" applyBorder="1" applyAlignment="1">
      <alignment horizontal="center" vertical="center"/>
    </xf>
    <xf numFmtId="173" fontId="6" fillId="0" borderId="17" xfId="0" applyNumberFormat="1" applyFont="1" applyFill="1" applyBorder="1" applyAlignment="1" applyProtection="1">
      <alignment horizontal="center" vertical="center"/>
      <protection locked="0"/>
    </xf>
    <xf numFmtId="1" fontId="7" fillId="2" borderId="38" xfId="0" applyNumberFormat="1" applyFont="1" applyFill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14" fillId="2" borderId="39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172" fontId="11" fillId="2" borderId="17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45" fontId="11" fillId="0" borderId="0" xfId="0" applyNumberFormat="1" applyFont="1" applyFill="1" applyBorder="1" applyAlignment="1">
      <alignment horizontal="center" vertical="center"/>
    </xf>
    <xf numFmtId="1" fontId="7" fillId="2" borderId="4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horizontal="center" vertical="center"/>
      <protection locked="0"/>
    </xf>
    <xf numFmtId="45" fontId="11" fillId="2" borderId="31" xfId="0" applyNumberFormat="1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172" fontId="10" fillId="2" borderId="42" xfId="0" applyNumberFormat="1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72" fontId="10" fillId="0" borderId="17" xfId="0" applyNumberFormat="1" applyFont="1" applyFill="1" applyBorder="1" applyAlignment="1">
      <alignment horizontal="center" vertical="center"/>
    </xf>
    <xf numFmtId="1" fontId="7" fillId="2" borderId="39" xfId="0" applyNumberFormat="1" applyFont="1" applyFill="1" applyBorder="1" applyAlignment="1">
      <alignment horizontal="center" vertical="center"/>
    </xf>
    <xf numFmtId="1" fontId="11" fillId="2" borderId="17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1" fontId="11" fillId="2" borderId="44" xfId="0" applyNumberFormat="1" applyFont="1" applyFill="1" applyBorder="1" applyAlignment="1">
      <alignment horizontal="center" vertical="center"/>
    </xf>
    <xf numFmtId="0" fontId="14" fillId="2" borderId="45" xfId="0" applyFont="1" applyFill="1" applyBorder="1" applyAlignment="1">
      <alignment horizontal="center" vertical="center"/>
    </xf>
    <xf numFmtId="9" fontId="9" fillId="2" borderId="4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7" fillId="2" borderId="23" xfId="0" applyNumberFormat="1" applyFont="1" applyFill="1" applyBorder="1" applyAlignment="1">
      <alignment horizontal="center" vertical="center"/>
    </xf>
    <xf numFmtId="1" fontId="7" fillId="2" borderId="22" xfId="0" applyNumberFormat="1" applyFont="1" applyFill="1" applyBorder="1" applyAlignment="1">
      <alignment horizontal="center" vertical="center"/>
    </xf>
    <xf numFmtId="1" fontId="7" fillId="2" borderId="26" xfId="0" applyNumberFormat="1" applyFont="1" applyFill="1" applyBorder="1" applyAlignment="1">
      <alignment horizontal="center" vertical="center"/>
    </xf>
    <xf numFmtId="1" fontId="11" fillId="2" borderId="9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10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72" fontId="11" fillId="0" borderId="40" xfId="0" applyNumberFormat="1" applyFont="1" applyFill="1" applyBorder="1" applyAlignment="1">
      <alignment horizontal="center" vertical="center"/>
    </xf>
    <xf numFmtId="172" fontId="11" fillId="0" borderId="38" xfId="0" applyNumberFormat="1" applyFont="1" applyFill="1" applyBorder="1" applyAlignment="1">
      <alignment horizontal="center" vertical="center"/>
    </xf>
    <xf numFmtId="172" fontId="11" fillId="0" borderId="39" xfId="0" applyNumberFormat="1" applyFont="1" applyFill="1" applyBorder="1" applyAlignment="1">
      <alignment horizontal="center" vertical="center"/>
    </xf>
    <xf numFmtId="9" fontId="9" fillId="0" borderId="37" xfId="0" applyNumberFormat="1" applyFont="1" applyFill="1" applyBorder="1" applyAlignment="1">
      <alignment horizontal="center" vertical="center"/>
    </xf>
    <xf numFmtId="172" fontId="11" fillId="0" borderId="14" xfId="0" applyNumberFormat="1" applyFont="1" applyFill="1" applyBorder="1" applyAlignment="1">
      <alignment horizontal="center" vertical="center"/>
    </xf>
    <xf numFmtId="172" fontId="11" fillId="0" borderId="15" xfId="0" applyNumberFormat="1" applyFont="1" applyFill="1" applyBorder="1" applyAlignment="1">
      <alignment horizontal="center" vertical="center"/>
    </xf>
    <xf numFmtId="172" fontId="11" fillId="0" borderId="30" xfId="0" applyNumberFormat="1" applyFont="1" applyFill="1" applyBorder="1" applyAlignment="1">
      <alignment horizontal="center" vertical="center"/>
    </xf>
    <xf numFmtId="1" fontId="22" fillId="0" borderId="0" xfId="0" applyNumberFormat="1" applyFont="1" applyBorder="1" applyAlignment="1" applyProtection="1">
      <alignment horizontal="center" vertical="center"/>
      <protection locked="0"/>
    </xf>
    <xf numFmtId="1" fontId="22" fillId="0" borderId="0" xfId="0" applyNumberFormat="1" applyFont="1" applyAlignment="1" applyProtection="1">
      <alignment horizontal="center" vertical="center"/>
      <protection locked="0"/>
    </xf>
    <xf numFmtId="1" fontId="22" fillId="0" borderId="0" xfId="0" applyNumberFormat="1" applyFont="1" applyAlignment="1">
      <alignment horizontal="center" vertical="center"/>
    </xf>
    <xf numFmtId="0" fontId="20" fillId="0" borderId="0" xfId="0" applyFont="1"/>
    <xf numFmtId="0" fontId="20" fillId="0" borderId="0" xfId="0" applyFont="1" applyFill="1" applyBorder="1" applyAlignment="1" applyProtection="1">
      <alignment horizontal="left" vertical="center"/>
      <protection locked="0"/>
    </xf>
    <xf numFmtId="0" fontId="20" fillId="2" borderId="49" xfId="0" applyFont="1" applyFill="1" applyBorder="1" applyAlignment="1">
      <alignment horizontal="center" vertical="center"/>
    </xf>
    <xf numFmtId="173" fontId="25" fillId="0" borderId="0" xfId="0" applyNumberFormat="1" applyFont="1" applyBorder="1" applyAlignment="1">
      <alignment horizontal="left"/>
    </xf>
    <xf numFmtId="173" fontId="25" fillId="0" borderId="0" xfId="0" applyNumberFormat="1" applyFont="1"/>
    <xf numFmtId="0" fontId="4" fillId="2" borderId="3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72" fontId="11" fillId="2" borderId="40" xfId="0" applyNumberFormat="1" applyFont="1" applyFill="1" applyBorder="1" applyAlignment="1">
      <alignment horizontal="center" vertical="center"/>
    </xf>
    <xf numFmtId="172" fontId="11" fillId="2" borderId="38" xfId="0" applyNumberFormat="1" applyFont="1" applyFill="1" applyBorder="1" applyAlignment="1">
      <alignment horizontal="center" vertical="center"/>
    </xf>
    <xf numFmtId="172" fontId="11" fillId="2" borderId="50" xfId="0" applyNumberFormat="1" applyFont="1" applyFill="1" applyBorder="1" applyAlignment="1">
      <alignment horizontal="center" vertical="center"/>
    </xf>
    <xf numFmtId="172" fontId="11" fillId="0" borderId="32" xfId="0" applyNumberFormat="1" applyFont="1" applyFill="1" applyBorder="1" applyAlignment="1">
      <alignment horizontal="center" vertical="center"/>
    </xf>
    <xf numFmtId="172" fontId="11" fillId="0" borderId="33" xfId="0" applyNumberFormat="1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left" vertical="center"/>
    </xf>
    <xf numFmtId="173" fontId="9" fillId="0" borderId="51" xfId="0" applyNumberFormat="1" applyFont="1" applyFill="1" applyBorder="1" applyAlignment="1" applyProtection="1">
      <alignment horizontal="center" vertical="center"/>
      <protection locked="0"/>
    </xf>
    <xf numFmtId="173" fontId="9" fillId="0" borderId="44" xfId="0" applyNumberFormat="1" applyFont="1" applyFill="1" applyBorder="1" applyAlignment="1" applyProtection="1">
      <alignment horizontal="center" vertical="center"/>
      <protection locked="0"/>
    </xf>
    <xf numFmtId="172" fontId="19" fillId="2" borderId="11" xfId="0" applyNumberFormat="1" applyFont="1" applyFill="1" applyBorder="1" applyAlignment="1">
      <alignment horizontal="center" vertical="center"/>
    </xf>
    <xf numFmtId="172" fontId="19" fillId="2" borderId="10" xfId="0" applyNumberFormat="1" applyFont="1" applyFill="1" applyBorder="1" applyAlignment="1">
      <alignment horizontal="center" vertical="center"/>
    </xf>
    <xf numFmtId="172" fontId="5" fillId="0" borderId="0" xfId="0" applyNumberFormat="1" applyFont="1" applyBorder="1" applyAlignment="1" applyProtection="1">
      <alignment horizontal="center" vertical="center"/>
      <protection locked="0"/>
    </xf>
    <xf numFmtId="172" fontId="5" fillId="0" borderId="0" xfId="0" applyNumberFormat="1" applyFont="1" applyProtection="1">
      <protection locked="0"/>
    </xf>
    <xf numFmtId="0" fontId="5" fillId="0" borderId="0" xfId="0" applyFont="1"/>
    <xf numFmtId="0" fontId="24" fillId="4" borderId="52" xfId="0" applyFont="1" applyFill="1" applyBorder="1" applyAlignment="1" applyProtection="1">
      <alignment horizontal="left" vertical="center"/>
      <protection locked="0"/>
    </xf>
    <xf numFmtId="0" fontId="24" fillId="2" borderId="52" xfId="0" applyFont="1" applyFill="1" applyBorder="1" applyAlignment="1">
      <alignment horizontal="left" vertical="center"/>
    </xf>
    <xf numFmtId="1" fontId="23" fillId="0" borderId="53" xfId="0" applyNumberFormat="1" applyFont="1" applyBorder="1" applyAlignment="1" applyProtection="1">
      <alignment horizontal="center" vertical="center"/>
      <protection locked="0"/>
    </xf>
    <xf numFmtId="1" fontId="23" fillId="0" borderId="47" xfId="0" applyNumberFormat="1" applyFont="1" applyBorder="1" applyAlignment="1" applyProtection="1">
      <alignment horizontal="center" vertical="center"/>
      <protection locked="0"/>
    </xf>
    <xf numFmtId="173" fontId="9" fillId="3" borderId="5" xfId="0" applyNumberFormat="1" applyFont="1" applyFill="1" applyBorder="1" applyAlignment="1">
      <alignment horizontal="center" vertical="center"/>
    </xf>
    <xf numFmtId="173" fontId="15" fillId="0" borderId="51" xfId="0" applyNumberFormat="1" applyFont="1" applyFill="1" applyBorder="1" applyAlignment="1" applyProtection="1">
      <alignment horizontal="center" vertical="center"/>
      <protection locked="0"/>
    </xf>
    <xf numFmtId="173" fontId="15" fillId="0" borderId="51" xfId="0" applyNumberFormat="1" applyFont="1" applyFill="1" applyBorder="1" applyAlignment="1">
      <alignment horizontal="center" vertical="center"/>
    </xf>
    <xf numFmtId="172" fontId="19" fillId="2" borderId="9" xfId="0" applyNumberFormat="1" applyFont="1" applyFill="1" applyBorder="1" applyAlignment="1">
      <alignment horizontal="center" vertical="center"/>
    </xf>
    <xf numFmtId="172" fontId="10" fillId="2" borderId="46" xfId="0" applyNumberFormat="1" applyFont="1" applyFill="1" applyBorder="1" applyAlignment="1">
      <alignment horizontal="center" vertical="center"/>
    </xf>
    <xf numFmtId="172" fontId="10" fillId="2" borderId="47" xfId="0" applyNumberFormat="1" applyFont="1" applyFill="1" applyBorder="1" applyAlignment="1">
      <alignment horizontal="center" vertical="center"/>
    </xf>
    <xf numFmtId="172" fontId="10" fillId="2" borderId="36" xfId="0" applyNumberFormat="1" applyFont="1" applyFill="1" applyBorder="1" applyAlignment="1">
      <alignment horizontal="center" vertical="center"/>
    </xf>
    <xf numFmtId="0" fontId="15" fillId="4" borderId="47" xfId="0" applyFont="1" applyFill="1" applyBorder="1" applyAlignment="1">
      <alignment horizontal="left" vertical="center"/>
    </xf>
    <xf numFmtId="0" fontId="24" fillId="4" borderId="52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24" fillId="2" borderId="42" xfId="0" applyFont="1" applyFill="1" applyBorder="1" applyAlignment="1" applyProtection="1">
      <alignment horizontal="left" vertical="center"/>
      <protection locked="0"/>
    </xf>
    <xf numFmtId="0" fontId="15" fillId="2" borderId="47" xfId="0" applyFont="1" applyFill="1" applyBorder="1" applyAlignment="1">
      <alignment horizontal="left" vertical="center"/>
    </xf>
    <xf numFmtId="0" fontId="15" fillId="2" borderId="36" xfId="0" applyFont="1" applyFill="1" applyBorder="1" applyAlignment="1">
      <alignment horizontal="left" vertical="center"/>
    </xf>
    <xf numFmtId="0" fontId="4" fillId="2" borderId="54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45" fontId="11" fillId="0" borderId="32" xfId="0" applyNumberFormat="1" applyFont="1" applyFill="1" applyBorder="1" applyAlignment="1">
      <alignment horizontal="center" vertical="center"/>
    </xf>
    <xf numFmtId="45" fontId="11" fillId="0" borderId="33" xfId="0" applyNumberFormat="1" applyFont="1" applyFill="1" applyBorder="1" applyAlignment="1">
      <alignment horizontal="center" vertical="center"/>
    </xf>
    <xf numFmtId="45" fontId="11" fillId="0" borderId="31" xfId="0" applyNumberFormat="1" applyFont="1" applyFill="1" applyBorder="1" applyAlignment="1">
      <alignment horizontal="center" vertical="center"/>
    </xf>
    <xf numFmtId="1" fontId="11" fillId="2" borderId="53" xfId="0" applyNumberFormat="1" applyFont="1" applyFill="1" applyBorder="1" applyAlignment="1">
      <alignment horizontal="center" vertical="center"/>
    </xf>
    <xf numFmtId="1" fontId="11" fillId="2" borderId="47" xfId="0" applyNumberFormat="1" applyFont="1" applyFill="1" applyBorder="1" applyAlignment="1">
      <alignment horizontal="center" vertical="center"/>
    </xf>
    <xf numFmtId="1" fontId="11" fillId="2" borderId="3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9" fontId="7" fillId="0" borderId="26" xfId="0" applyNumberFormat="1" applyFont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0" borderId="8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9" fontId="9" fillId="2" borderId="40" xfId="0" applyNumberFormat="1" applyFont="1" applyFill="1" applyBorder="1" applyAlignment="1">
      <alignment horizontal="center" vertical="center"/>
    </xf>
    <xf numFmtId="9" fontId="9" fillId="2" borderId="38" xfId="0" applyNumberFormat="1" applyFont="1" applyFill="1" applyBorder="1" applyAlignment="1">
      <alignment horizontal="center" vertical="center"/>
    </xf>
    <xf numFmtId="9" fontId="9" fillId="2" borderId="39" xfId="0" applyNumberFormat="1" applyFont="1" applyFill="1" applyBorder="1" applyAlignment="1">
      <alignment horizontal="center" vertical="center"/>
    </xf>
    <xf numFmtId="9" fontId="9" fillId="0" borderId="45" xfId="0" applyNumberFormat="1" applyFont="1" applyFill="1" applyBorder="1" applyAlignment="1">
      <alignment horizontal="center" vertical="center"/>
    </xf>
    <xf numFmtId="9" fontId="9" fillId="0" borderId="38" xfId="0" applyNumberFormat="1" applyFont="1" applyFill="1" applyBorder="1" applyAlignment="1">
      <alignment horizontal="center" vertical="center"/>
    </xf>
    <xf numFmtId="9" fontId="9" fillId="0" borderId="39" xfId="0" applyNumberFormat="1" applyFont="1" applyFill="1" applyBorder="1" applyAlignment="1">
      <alignment horizontal="center" vertical="center"/>
    </xf>
    <xf numFmtId="9" fontId="9" fillId="2" borderId="45" xfId="0" applyNumberFormat="1" applyFont="1" applyFill="1" applyBorder="1" applyAlignment="1">
      <alignment horizontal="center" vertical="center"/>
    </xf>
    <xf numFmtId="9" fontId="9" fillId="0" borderId="40" xfId="0" applyNumberFormat="1" applyFont="1" applyFill="1" applyBorder="1" applyAlignment="1">
      <alignment horizontal="center" vertical="center"/>
    </xf>
    <xf numFmtId="172" fontId="19" fillId="2" borderId="10" xfId="0" applyNumberFormat="1" applyFont="1" applyFill="1" applyBorder="1" applyAlignment="1">
      <alignment horizontal="center" vertical="center"/>
    </xf>
    <xf numFmtId="172" fontId="19" fillId="2" borderId="16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72" fontId="19" fillId="2" borderId="11" xfId="0" applyNumberFormat="1" applyFont="1" applyFill="1" applyBorder="1" applyAlignment="1">
      <alignment horizontal="center" vertical="center"/>
    </xf>
    <xf numFmtId="172" fontId="19" fillId="2" borderId="17" xfId="0" applyNumberFormat="1" applyFont="1" applyFill="1" applyBorder="1" applyAlignment="1">
      <alignment horizontal="center" vertical="center"/>
    </xf>
    <xf numFmtId="0" fontId="21" fillId="2" borderId="49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1" fillId="2" borderId="57" xfId="0" applyFont="1" applyFill="1" applyBorder="1" applyAlignment="1">
      <alignment horizontal="center" vertical="center" wrapText="1"/>
    </xf>
    <xf numFmtId="0" fontId="21" fillId="2" borderId="58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/>
    </xf>
    <xf numFmtId="0" fontId="16" fillId="2" borderId="24" xfId="0" applyFont="1" applyFill="1" applyBorder="1" applyAlignment="1">
      <alignment horizontal="center"/>
    </xf>
    <xf numFmtId="0" fontId="16" fillId="2" borderId="25" xfId="0" applyFont="1" applyFill="1" applyBorder="1" applyAlignment="1">
      <alignment horizontal="center"/>
    </xf>
    <xf numFmtId="0" fontId="21" fillId="2" borderId="54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1" fillId="2" borderId="54" xfId="0" applyFont="1" applyFill="1" applyBorder="1" applyAlignment="1">
      <alignment horizontal="center"/>
    </xf>
    <xf numFmtId="0" fontId="21" fillId="2" borderId="25" xfId="0" applyFont="1" applyFill="1" applyBorder="1" applyAlignment="1">
      <alignment horizontal="center"/>
    </xf>
    <xf numFmtId="1" fontId="13" fillId="2" borderId="6" xfId="0" applyNumberFormat="1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9" fontId="9" fillId="0" borderId="49" xfId="0" applyNumberFormat="1" applyFont="1" applyFill="1" applyBorder="1" applyAlignment="1">
      <alignment horizontal="center" vertical="center"/>
    </xf>
    <xf numFmtId="9" fontId="9" fillId="0" borderId="29" xfId="0" applyNumberFormat="1" applyFont="1" applyFill="1" applyBorder="1" applyAlignment="1">
      <alignment horizontal="center" vertical="center"/>
    </xf>
    <xf numFmtId="9" fontId="9" fillId="2" borderId="49" xfId="0" applyNumberFormat="1" applyFont="1" applyFill="1" applyBorder="1" applyAlignment="1">
      <alignment horizontal="center" vertical="center"/>
    </xf>
    <xf numFmtId="9" fontId="9" fillId="2" borderId="29" xfId="0" applyNumberFormat="1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" fillId="0" borderId="49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9" fontId="9" fillId="2" borderId="28" xfId="0" applyNumberFormat="1" applyFont="1" applyFill="1" applyBorder="1" applyAlignment="1">
      <alignment horizontal="center" vertical="center"/>
    </xf>
    <xf numFmtId="9" fontId="9" fillId="2" borderId="22" xfId="0" applyNumberFormat="1" applyFont="1" applyFill="1" applyBorder="1" applyAlignment="1">
      <alignment horizontal="center" vertical="center"/>
    </xf>
    <xf numFmtId="9" fontId="9" fillId="2" borderId="26" xfId="0" applyNumberFormat="1" applyFont="1" applyFill="1" applyBorder="1" applyAlignment="1">
      <alignment horizontal="center" vertical="center"/>
    </xf>
    <xf numFmtId="9" fontId="9" fillId="2" borderId="23" xfId="0" applyNumberFormat="1" applyFont="1" applyFill="1" applyBorder="1" applyAlignment="1">
      <alignment horizontal="center" vertical="center"/>
    </xf>
    <xf numFmtId="9" fontId="9" fillId="2" borderId="6" xfId="0" applyNumberFormat="1" applyFont="1" applyFill="1" applyBorder="1" applyAlignment="1">
      <alignment horizontal="center" vertical="center"/>
    </xf>
    <xf numFmtId="9" fontId="9" fillId="2" borderId="3" xfId="0" applyNumberFormat="1" applyFont="1" applyFill="1" applyBorder="1" applyAlignment="1">
      <alignment horizontal="center" vertical="center"/>
    </xf>
    <xf numFmtId="9" fontId="9" fillId="2" borderId="4" xfId="0" applyNumberFormat="1" applyFont="1" applyFill="1" applyBorder="1" applyAlignment="1">
      <alignment horizontal="center" vertical="center"/>
    </xf>
    <xf numFmtId="9" fontId="9" fillId="0" borderId="6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/>
    </xf>
    <xf numFmtId="1" fontId="15" fillId="2" borderId="54" xfId="0" applyNumberFormat="1" applyFont="1" applyFill="1" applyBorder="1" applyAlignment="1">
      <alignment horizontal="center" vertical="center"/>
    </xf>
    <xf numFmtId="1" fontId="15" fillId="2" borderId="24" xfId="0" applyNumberFormat="1" applyFont="1" applyFill="1" applyBorder="1" applyAlignment="1">
      <alignment horizontal="center" vertical="center"/>
    </xf>
    <xf numFmtId="1" fontId="15" fillId="2" borderId="25" xfId="0" applyNumberFormat="1" applyFont="1" applyFill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26" fillId="0" borderId="59" xfId="0" applyFont="1" applyFill="1" applyBorder="1" applyAlignment="1">
      <alignment horizontal="left" vertical="center"/>
    </xf>
    <xf numFmtId="0" fontId="26" fillId="0" borderId="52" xfId="0" applyFont="1" applyFill="1" applyBorder="1" applyAlignment="1">
      <alignment horizontal="left" vertical="center"/>
    </xf>
    <xf numFmtId="0" fontId="26" fillId="0" borderId="52" xfId="0" applyFont="1" applyFill="1" applyBorder="1" applyAlignment="1" applyProtection="1">
      <alignment horizontal="left" vertical="center"/>
      <protection locked="0"/>
    </xf>
    <xf numFmtId="172" fontId="26" fillId="0" borderId="52" xfId="0" applyNumberFormat="1" applyFont="1" applyFill="1" applyBorder="1" applyAlignment="1" applyProtection="1">
      <alignment horizontal="left" vertical="center"/>
      <protection locked="0"/>
    </xf>
    <xf numFmtId="0" fontId="15" fillId="0" borderId="53" xfId="0" applyFont="1" applyFill="1" applyBorder="1" applyAlignment="1">
      <alignment horizontal="left" vertical="center"/>
    </xf>
    <xf numFmtId="175" fontId="5" fillId="0" borderId="0" xfId="0" applyNumberFormat="1" applyFont="1" applyAlignment="1">
      <alignment horizontal="center"/>
    </xf>
    <xf numFmtId="173" fontId="27" fillId="0" borderId="43" xfId="0" applyNumberFormat="1" applyFont="1" applyFill="1" applyBorder="1" applyAlignment="1">
      <alignment horizontal="center" vertical="center"/>
    </xf>
    <xf numFmtId="173" fontId="27" fillId="0" borderId="51" xfId="0" applyNumberFormat="1" applyFont="1" applyFill="1" applyBorder="1" applyAlignment="1" applyProtection="1">
      <alignment horizontal="center" vertical="center"/>
      <protection locked="0"/>
    </xf>
    <xf numFmtId="173" fontId="27" fillId="0" borderId="5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8"/>
  <sheetViews>
    <sheetView workbookViewId="0">
      <selection activeCell="J6" sqref="J6"/>
    </sheetView>
  </sheetViews>
  <sheetFormatPr baseColWidth="10" defaultRowHeight="12.75"/>
  <cols>
    <col min="1" max="1" width="0.42578125" customWidth="1"/>
    <col min="2" max="2" width="12" bestFit="1" customWidth="1"/>
    <col min="3" max="53" width="8.28515625" customWidth="1"/>
    <col min="54" max="54" width="15.5703125" bestFit="1" customWidth="1"/>
    <col min="55" max="55" width="14.140625" bestFit="1" customWidth="1"/>
    <col min="56" max="56" width="19.85546875" bestFit="1" customWidth="1"/>
    <col min="57" max="58" width="8.28515625" customWidth="1"/>
    <col min="59" max="59" width="15.5703125" bestFit="1" customWidth="1"/>
    <col min="60" max="60" width="14.140625" bestFit="1" customWidth="1"/>
    <col min="61" max="61" width="19.85546875" bestFit="1" customWidth="1"/>
  </cols>
  <sheetData>
    <row r="1" spans="1:106" ht="16.5" thickBot="1">
      <c r="B1" s="109" t="s">
        <v>39</v>
      </c>
      <c r="C1" s="110" t="s">
        <v>0</v>
      </c>
      <c r="E1" s="252" t="s">
        <v>38</v>
      </c>
      <c r="F1" s="253"/>
      <c r="G1" s="253"/>
      <c r="H1" s="253"/>
      <c r="I1" s="253"/>
      <c r="J1" s="253"/>
      <c r="K1" s="253"/>
      <c r="L1" s="253"/>
      <c r="M1" s="254"/>
    </row>
    <row r="2" spans="1:106" ht="13.5" thickBot="1">
      <c r="B2" s="121" t="s">
        <v>48</v>
      </c>
      <c r="C2" s="111">
        <v>10.5</v>
      </c>
    </row>
    <row r="3" spans="1:106" ht="13.5" thickBot="1">
      <c r="A3" s="44"/>
      <c r="B3" s="34"/>
      <c r="C3" s="5"/>
    </row>
    <row r="4" spans="1:106" ht="15.75" customHeight="1" thickBot="1">
      <c r="A4" s="44"/>
      <c r="B4" s="255" t="s">
        <v>40</v>
      </c>
      <c r="C4" s="256"/>
      <c r="D4" s="259" t="s">
        <v>16</v>
      </c>
      <c r="E4" s="260"/>
      <c r="F4" s="261"/>
      <c r="G4" s="262" t="s">
        <v>17</v>
      </c>
      <c r="H4" s="263"/>
      <c r="I4" s="134" t="s">
        <v>18</v>
      </c>
      <c r="J4" s="264" t="s">
        <v>1</v>
      </c>
      <c r="K4" s="265"/>
      <c r="L4" s="266"/>
      <c r="M4" s="267" t="s">
        <v>2</v>
      </c>
      <c r="N4" s="268"/>
      <c r="O4" s="269"/>
    </row>
    <row r="5" spans="1:106" ht="15.75" customHeight="1">
      <c r="A5" s="44">
        <v>4.1666666666666664E-2</v>
      </c>
      <c r="D5" s="120" t="s">
        <v>28</v>
      </c>
      <c r="E5" s="112" t="s">
        <v>27</v>
      </c>
      <c r="F5" s="129" t="s">
        <v>4</v>
      </c>
      <c r="G5" s="131" t="s">
        <v>27</v>
      </c>
      <c r="H5" s="132" t="s">
        <v>4</v>
      </c>
      <c r="I5" s="135" t="s">
        <v>19</v>
      </c>
      <c r="J5" s="127" t="s">
        <v>13</v>
      </c>
      <c r="K5" s="113" t="s">
        <v>29</v>
      </c>
      <c r="L5" s="123" t="s">
        <v>14</v>
      </c>
      <c r="M5" s="137" t="s">
        <v>13</v>
      </c>
      <c r="N5" s="114" t="s">
        <v>30</v>
      </c>
      <c r="O5" s="115" t="s">
        <v>14</v>
      </c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</row>
    <row r="6" spans="1:106" ht="15.75" customHeight="1" thickBot="1">
      <c r="D6" s="106">
        <f>((C2+1.5)*1000)/120</f>
        <v>100</v>
      </c>
      <c r="E6" s="75">
        <f>((C2+1)*1000)/120</f>
        <v>95.833333333333329</v>
      </c>
      <c r="F6" s="130">
        <f>((C2)*1000)/120</f>
        <v>87.5</v>
      </c>
      <c r="G6" s="78">
        <f>((C2+1)*1000)/60</f>
        <v>191.66666666666666</v>
      </c>
      <c r="H6" s="133">
        <f>((C2)*1000)/60</f>
        <v>175</v>
      </c>
      <c r="I6" s="136">
        <f>((C2)*1000)/30</f>
        <v>350</v>
      </c>
      <c r="J6" s="57">
        <f>((A5)/(C2*1.05))/5</f>
        <v>7.5585789871504148E-4</v>
      </c>
      <c r="K6" s="35">
        <f>((A5)/(C2*1))/5</f>
        <v>7.9365079365079365E-4</v>
      </c>
      <c r="L6" s="107">
        <f>((A5)/(C2*0.95))/5</f>
        <v>8.3542188805346695E-4</v>
      </c>
      <c r="M6" s="122">
        <f>((A5)/(C2*1.05))/3.333</f>
        <v>1.1339002380963718E-3</v>
      </c>
      <c r="N6" s="36">
        <f>((A5)/(C2*1))/3.333</f>
        <v>1.1905952500011906E-3</v>
      </c>
      <c r="O6" s="108">
        <f>((A5)/(C2*0.95))/3.333</f>
        <v>1.2532581578959901E-3</v>
      </c>
    </row>
    <row r="7" spans="1:106" s="1" customFormat="1" ht="15.75" customHeight="1" thickBot="1">
      <c r="D7" s="118"/>
      <c r="E7" s="118"/>
      <c r="F7" s="118"/>
      <c r="G7" s="118"/>
      <c r="H7" s="118"/>
      <c r="I7" s="118"/>
      <c r="J7" s="119"/>
      <c r="K7" s="119"/>
      <c r="L7" s="119"/>
      <c r="M7" s="119"/>
      <c r="N7" s="119"/>
      <c r="O7" s="119"/>
    </row>
    <row r="8" spans="1:106" ht="15.75" customHeight="1" thickBot="1">
      <c r="B8" s="257" t="s">
        <v>41</v>
      </c>
      <c r="C8" s="258"/>
      <c r="D8" s="221" t="s">
        <v>3</v>
      </c>
      <c r="E8" s="270"/>
      <c r="F8" s="222"/>
      <c r="G8" s="218" t="s">
        <v>5</v>
      </c>
      <c r="H8" s="219"/>
      <c r="I8" s="220"/>
      <c r="J8" s="221" t="s">
        <v>6</v>
      </c>
      <c r="K8" s="222"/>
      <c r="L8" s="105" t="s">
        <v>7</v>
      </c>
    </row>
    <row r="9" spans="1:106" ht="15.75" customHeight="1">
      <c r="D9" s="116" t="s">
        <v>4</v>
      </c>
      <c r="E9" s="113" t="s">
        <v>14</v>
      </c>
      <c r="F9" s="123" t="s">
        <v>23</v>
      </c>
      <c r="G9" s="124" t="s">
        <v>4</v>
      </c>
      <c r="H9" s="114" t="s">
        <v>14</v>
      </c>
      <c r="I9" s="115" t="s">
        <v>23</v>
      </c>
      <c r="J9" s="127" t="s">
        <v>14</v>
      </c>
      <c r="K9" s="123" t="s">
        <v>24</v>
      </c>
      <c r="L9" s="125" t="s">
        <v>14</v>
      </c>
    </row>
    <row r="10" spans="1:106" ht="15.75" customHeight="1" thickBot="1">
      <c r="D10" s="57">
        <f>((A5)/(C2))/2.5</f>
        <v>1.5873015873015873E-3</v>
      </c>
      <c r="E10" s="35">
        <f>((A5)/(C2*0.95))/2.5</f>
        <v>1.6708437761069339E-3</v>
      </c>
      <c r="F10" s="107">
        <f>((A5)/(C2*0.92))/2.5</f>
        <v>1.725327812284334E-3</v>
      </c>
      <c r="G10" s="64">
        <f>((A5)/(C2))/2</f>
        <v>1.984126984126984E-3</v>
      </c>
      <c r="H10" s="36">
        <f>((A5)/(C2*0.95))/2</f>
        <v>2.0885547201336674E-3</v>
      </c>
      <c r="I10" s="108">
        <f>((A5)/(C2*0.92))/2</f>
        <v>2.1566597653554175E-3</v>
      </c>
      <c r="J10" s="72">
        <f>((A5)/(C2*0.95))/1.25</f>
        <v>3.3416875522138678E-3</v>
      </c>
      <c r="K10" s="128">
        <f>((A5)/(C2*0.9))/1.25</f>
        <v>3.5273368606701929E-3</v>
      </c>
      <c r="L10" s="126">
        <f>((A5)/(C2*0.95))/1</f>
        <v>4.1771094402673348E-3</v>
      </c>
    </row>
    <row r="11" spans="1:106" ht="15.75" customHeight="1" thickBot="1"/>
    <row r="12" spans="1:106" ht="15.75" customHeight="1" thickBot="1">
      <c r="B12" s="246" t="s">
        <v>42</v>
      </c>
      <c r="C12" s="247"/>
      <c r="D12" s="99" t="s">
        <v>7</v>
      </c>
      <c r="E12" s="9" t="s">
        <v>1</v>
      </c>
      <c r="F12" s="100" t="s">
        <v>3</v>
      </c>
      <c r="G12" s="13" t="s">
        <v>7</v>
      </c>
      <c r="H12" s="10" t="s">
        <v>1</v>
      </c>
      <c r="I12" s="10" t="s">
        <v>3</v>
      </c>
      <c r="J12" s="10" t="s">
        <v>6</v>
      </c>
      <c r="K12" s="10" t="s">
        <v>25</v>
      </c>
      <c r="L12" s="11" t="s">
        <v>26</v>
      </c>
      <c r="M12" s="102" t="s">
        <v>7</v>
      </c>
      <c r="N12" s="10" t="s">
        <v>1</v>
      </c>
      <c r="O12" s="11" t="s">
        <v>3</v>
      </c>
    </row>
    <row r="13" spans="1:106" ht="15.75" customHeight="1">
      <c r="B13" s="248"/>
      <c r="C13" s="249"/>
      <c r="D13" s="229" t="s">
        <v>8</v>
      </c>
      <c r="E13" s="230"/>
      <c r="F13" s="231"/>
      <c r="G13" s="232" t="s">
        <v>10</v>
      </c>
      <c r="H13" s="233"/>
      <c r="I13" s="233"/>
      <c r="J13" s="233"/>
      <c r="K13" s="233"/>
      <c r="L13" s="234"/>
      <c r="M13" s="235" t="s">
        <v>21</v>
      </c>
      <c r="N13" s="236"/>
      <c r="O13" s="237"/>
    </row>
    <row r="14" spans="1:106" ht="15.75" customHeight="1" thickBot="1">
      <c r="B14" s="248"/>
      <c r="C14" s="249"/>
      <c r="D14" s="89">
        <f>((A5)/(C2*0.9))</f>
        <v>4.4091710758377414E-3</v>
      </c>
      <c r="E14" s="16">
        <f>((A5)/(C2*0.9))/5</f>
        <v>8.8183421516754824E-4</v>
      </c>
      <c r="F14" s="43">
        <f>((A5)/(C2*0.9))/2.5</f>
        <v>1.7636684303350965E-3</v>
      </c>
      <c r="G14" s="25">
        <f>((A5)/(C2*0.87))</f>
        <v>4.5612114577631814E-3</v>
      </c>
      <c r="H14" s="17">
        <f>((A5)/(C2*0.87))/5</f>
        <v>9.1224229155263627E-4</v>
      </c>
      <c r="I14" s="17">
        <f>((A5)/(C2*0.87))/2.5</f>
        <v>1.8244845831052725E-3</v>
      </c>
      <c r="J14" s="17">
        <f>I14*2</f>
        <v>3.6489691662105451E-3</v>
      </c>
      <c r="K14" s="17">
        <f>I14*3</f>
        <v>5.4734537493158174E-3</v>
      </c>
      <c r="L14" s="117">
        <f>G14*1.5</f>
        <v>6.8418171866447726E-3</v>
      </c>
      <c r="M14" s="89">
        <f>((A5)/(C2*0.85))</f>
        <v>4.6685340802987861E-3</v>
      </c>
      <c r="N14" s="16">
        <f>((A5)/(C2*0.85))/5</f>
        <v>9.3370681605975717E-4</v>
      </c>
      <c r="O14" s="43">
        <f>((A5)/(C2*0.85))/2.5</f>
        <v>1.8674136321195143E-3</v>
      </c>
    </row>
    <row r="15" spans="1:106" ht="15.75" customHeight="1" thickBot="1">
      <c r="B15" s="248"/>
      <c r="C15" s="249"/>
    </row>
    <row r="16" spans="1:106" ht="15.75" customHeight="1" thickBot="1">
      <c r="B16" s="248"/>
      <c r="C16" s="249"/>
      <c r="D16" s="13" t="s">
        <v>7</v>
      </c>
      <c r="E16" s="10" t="s">
        <v>1</v>
      </c>
      <c r="F16" s="11" t="s">
        <v>3</v>
      </c>
      <c r="G16" s="139" t="s">
        <v>7</v>
      </c>
      <c r="H16" s="102" t="s">
        <v>7</v>
      </c>
      <c r="I16" s="10" t="s">
        <v>1</v>
      </c>
      <c r="J16" s="11" t="s">
        <v>3</v>
      </c>
    </row>
    <row r="17" spans="2:17" ht="15.75" customHeight="1">
      <c r="B17" s="248"/>
      <c r="C17" s="249"/>
      <c r="D17" s="238" t="s">
        <v>11</v>
      </c>
      <c r="E17" s="233"/>
      <c r="F17" s="234"/>
      <c r="G17" s="138">
        <v>0.8</v>
      </c>
      <c r="H17" s="235" t="s">
        <v>15</v>
      </c>
      <c r="I17" s="236"/>
      <c r="J17" s="237"/>
    </row>
    <row r="18" spans="2:17" ht="15.75" customHeight="1" thickBot="1">
      <c r="B18" s="250"/>
      <c r="C18" s="251"/>
      <c r="D18" s="92">
        <f>((A5)/(C2*0.82))</f>
        <v>4.839334107626791E-3</v>
      </c>
      <c r="E18" s="17">
        <f>((A5)/(C2*0.82))/5</f>
        <v>9.6786682152535822E-4</v>
      </c>
      <c r="F18" s="117">
        <f>((A5)/(C2*0.82))/2.5</f>
        <v>1.9357336430507164E-3</v>
      </c>
      <c r="G18" s="103">
        <f>((A5)/(C2*0.8))</f>
        <v>4.96031746031746E-3</v>
      </c>
      <c r="H18" s="89">
        <f>((A5)/(C2*0.78))</f>
        <v>5.0875050875050874E-3</v>
      </c>
      <c r="I18" s="16">
        <f>((A5)/(C2*0.78))/5</f>
        <v>1.0175010175010174E-3</v>
      </c>
      <c r="J18" s="43">
        <f>((A5)/(C2*0.78))/2.5</f>
        <v>2.0350020350020349E-3</v>
      </c>
    </row>
    <row r="19" spans="2:17" ht="15.75" customHeight="1" thickBot="1"/>
    <row r="20" spans="2:17" ht="15.75" customHeight="1" thickBot="1">
      <c r="B20" s="246" t="s">
        <v>43</v>
      </c>
      <c r="C20" s="247"/>
      <c r="D20" s="13" t="s">
        <v>7</v>
      </c>
      <c r="E20" s="10" t="s">
        <v>1</v>
      </c>
      <c r="F20" s="11" t="s">
        <v>3</v>
      </c>
      <c r="G20" s="13" t="s">
        <v>7</v>
      </c>
      <c r="H20" s="10" t="s">
        <v>1</v>
      </c>
      <c r="I20" s="11" t="s">
        <v>3</v>
      </c>
      <c r="J20" s="102" t="s">
        <v>7</v>
      </c>
      <c r="K20" s="10" t="s">
        <v>1</v>
      </c>
      <c r="L20" s="11" t="s">
        <v>3</v>
      </c>
    </row>
    <row r="21" spans="2:17" ht="15.75" customHeight="1">
      <c r="B21" s="248"/>
      <c r="C21" s="249"/>
      <c r="D21" s="239" t="s">
        <v>31</v>
      </c>
      <c r="E21" s="236"/>
      <c r="F21" s="237"/>
      <c r="G21" s="232" t="s">
        <v>12</v>
      </c>
      <c r="H21" s="233"/>
      <c r="I21" s="234"/>
      <c r="J21" s="235" t="s">
        <v>22</v>
      </c>
      <c r="K21" s="236"/>
      <c r="L21" s="237"/>
    </row>
    <row r="22" spans="2:17" ht="15.75" customHeight="1" thickBot="1">
      <c r="B22" s="250"/>
      <c r="C22" s="251"/>
      <c r="D22" s="20">
        <f>((A5)/(C2*0.75))</f>
        <v>5.2910052910052907E-3</v>
      </c>
      <c r="E22" s="16">
        <f>((A5)/(C2*0.75))/5</f>
        <v>1.0582010582010581E-3</v>
      </c>
      <c r="F22" s="43">
        <f>((A5)/(C2*0.75))/2.5</f>
        <v>2.1164021164021161E-3</v>
      </c>
      <c r="G22" s="25">
        <f>((A5)/(C2*0.7))</f>
        <v>5.6689342403628117E-3</v>
      </c>
      <c r="H22" s="17">
        <f>((A5)/(C2*0.7))/5</f>
        <v>1.1337868480725624E-3</v>
      </c>
      <c r="I22" s="117">
        <f>((A5)/(C2*0.7))/2.5</f>
        <v>2.2675736961451248E-3</v>
      </c>
      <c r="J22" s="89">
        <f>((A5)/(C2*0.6))</f>
        <v>6.6137566137566134E-3</v>
      </c>
      <c r="K22" s="16">
        <f>((A5)/(C2*0.6))/5</f>
        <v>1.3227513227513227E-3</v>
      </c>
      <c r="L22" s="43">
        <f>((A5)/(C2*0.6))/2.5</f>
        <v>2.6455026455026454E-3</v>
      </c>
    </row>
    <row r="23" spans="2:17" ht="15.75" customHeight="1" thickBot="1"/>
    <row r="24" spans="2:17" ht="15.75" customHeight="1" thickBot="1">
      <c r="E24" s="225" t="s">
        <v>20</v>
      </c>
      <c r="F24" s="226"/>
      <c r="G24" s="226"/>
      <c r="H24" s="226"/>
      <c r="I24" s="226"/>
      <c r="J24" s="227"/>
    </row>
    <row r="25" spans="2:17" ht="15.75" customHeight="1">
      <c r="E25" s="223" t="s">
        <v>32</v>
      </c>
      <c r="F25" s="224"/>
      <c r="G25" s="223" t="s">
        <v>33</v>
      </c>
      <c r="H25" s="224"/>
      <c r="I25" s="223" t="s">
        <v>34</v>
      </c>
      <c r="J25" s="224"/>
    </row>
    <row r="26" spans="2:17" ht="15.75" customHeight="1">
      <c r="E26" s="240">
        <f>M14*10</f>
        <v>4.6685340802987862E-2</v>
      </c>
      <c r="F26" s="241"/>
      <c r="G26" s="240">
        <f>D18*21.1</f>
        <v>0.10210994967092529</v>
      </c>
      <c r="H26" s="241"/>
      <c r="I26" s="240">
        <f>H18*42.195</f>
        <v>0.21466727716727715</v>
      </c>
      <c r="J26" s="241"/>
      <c r="O26" s="228"/>
      <c r="P26" s="228"/>
      <c r="Q26" s="228"/>
    </row>
    <row r="27" spans="2:17" ht="15.75" customHeight="1">
      <c r="E27" s="242" t="s">
        <v>37</v>
      </c>
      <c r="F27" s="243"/>
      <c r="G27" s="242" t="s">
        <v>35</v>
      </c>
      <c r="H27" s="243"/>
      <c r="I27" s="242" t="s">
        <v>36</v>
      </c>
      <c r="J27" s="243"/>
    </row>
    <row r="28" spans="2:17" ht="15.75" customHeight="1" thickBot="1">
      <c r="E28" s="244">
        <f>G14*10</f>
        <v>4.5612114577631813E-2</v>
      </c>
      <c r="F28" s="245"/>
      <c r="G28" s="244">
        <f>M14*21.1</f>
        <v>9.8506069094304399E-2</v>
      </c>
      <c r="H28" s="245"/>
      <c r="I28" s="244">
        <f>G18*42.195</f>
        <v>0.20930059523809522</v>
      </c>
      <c r="J28" s="245"/>
    </row>
  </sheetData>
  <mergeCells count="34">
    <mergeCell ref="M4:O4"/>
    <mergeCell ref="D8:F8"/>
    <mergeCell ref="I27:J27"/>
    <mergeCell ref="I28:J28"/>
    <mergeCell ref="B20:C22"/>
    <mergeCell ref="E1:M1"/>
    <mergeCell ref="B4:C4"/>
    <mergeCell ref="B8:C8"/>
    <mergeCell ref="B12:C18"/>
    <mergeCell ref="D4:F4"/>
    <mergeCell ref="G4:H4"/>
    <mergeCell ref="J4:L4"/>
    <mergeCell ref="E27:F27"/>
    <mergeCell ref="E28:F28"/>
    <mergeCell ref="E26:F26"/>
    <mergeCell ref="G26:H26"/>
    <mergeCell ref="G27:H27"/>
    <mergeCell ref="G28:H28"/>
    <mergeCell ref="H17:J17"/>
    <mergeCell ref="D21:F21"/>
    <mergeCell ref="G21:I21"/>
    <mergeCell ref="J21:L21"/>
    <mergeCell ref="I25:J25"/>
    <mergeCell ref="I26:J26"/>
    <mergeCell ref="G8:I8"/>
    <mergeCell ref="J8:K8"/>
    <mergeCell ref="E25:F25"/>
    <mergeCell ref="E24:J24"/>
    <mergeCell ref="G25:H25"/>
    <mergeCell ref="O26:Q26"/>
    <mergeCell ref="D13:F13"/>
    <mergeCell ref="G13:L13"/>
    <mergeCell ref="M13:O13"/>
    <mergeCell ref="D17:F17"/>
  </mergeCells>
  <phoneticPr fontId="20" type="noConversion"/>
  <printOptions horizontalCentered="1" verticalCentered="1"/>
  <pageMargins left="0.15748031496062992" right="0.15748031496062992" top="0.6692913385826772" bottom="0.6692913385826772" header="0.51181102362204722" footer="0.51181102362204722"/>
  <pageSetup paperSize="9" orientation="landscape" r:id="rId1"/>
  <headerFooter alignWithMargins="0"/>
  <colBreaks count="2" manualBreakCount="2">
    <brk id="34" max="1048575" man="1"/>
    <brk id="5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F176"/>
  <sheetViews>
    <sheetView tabSelected="1" topLeftCell="B16" zoomScale="75" zoomScaleNormal="75" workbookViewId="0">
      <selection activeCell="E32" sqref="E32"/>
    </sheetView>
  </sheetViews>
  <sheetFormatPr baseColWidth="10" defaultRowHeight="12.75"/>
  <cols>
    <col min="1" max="1" width="7.140625" style="183" hidden="1" customWidth="1"/>
    <col min="2" max="2" width="3" style="163" bestFit="1" customWidth="1"/>
    <col min="3" max="3" width="31.5703125" style="164" bestFit="1" customWidth="1"/>
    <col min="4" max="4" width="7.5703125" style="168" bestFit="1" customWidth="1"/>
    <col min="5" max="5" width="7.5703125" style="6" bestFit="1" customWidth="1"/>
    <col min="6" max="6" width="6.42578125" style="6" bestFit="1" customWidth="1"/>
    <col min="7" max="7" width="5.140625" style="6" bestFit="1" customWidth="1"/>
    <col min="8" max="8" width="6.42578125" bestFit="1" customWidth="1"/>
    <col min="9" max="9" width="5.140625" bestFit="1" customWidth="1"/>
    <col min="10" max="10" width="5.85546875" bestFit="1" customWidth="1"/>
    <col min="11" max="11" width="8.7109375" bestFit="1" customWidth="1"/>
    <col min="12" max="12" width="8.7109375" customWidth="1"/>
    <col min="13" max="13" width="10.85546875" bestFit="1" customWidth="1"/>
    <col min="14" max="15" width="7" bestFit="1" customWidth="1"/>
    <col min="16" max="16" width="6.5703125" bestFit="1" customWidth="1"/>
    <col min="17" max="17" width="7" bestFit="1" customWidth="1"/>
    <col min="18" max="18" width="7.28515625" bestFit="1" customWidth="1"/>
    <col min="19" max="19" width="6.5703125" bestFit="1" customWidth="1"/>
    <col min="20" max="20" width="6.42578125" bestFit="1" customWidth="1"/>
    <col min="21" max="22" width="6.5703125" customWidth="1"/>
    <col min="23" max="23" width="6.42578125" bestFit="1" customWidth="1"/>
    <col min="24" max="25" width="6.5703125" customWidth="1"/>
    <col min="26" max="27" width="6.85546875" customWidth="1"/>
    <col min="28" max="28" width="7.5703125" bestFit="1" customWidth="1"/>
    <col min="29" max="29" width="23.7109375" bestFit="1" customWidth="1"/>
    <col min="30" max="38" width="8.140625" bestFit="1" customWidth="1"/>
    <col min="39" max="41" width="8.140625" style="39" bestFit="1" customWidth="1"/>
    <col min="42" max="42" width="23.7109375" style="39" bestFit="1" customWidth="1"/>
    <col min="43" max="58" width="8.140625" bestFit="1" customWidth="1"/>
    <col min="59" max="59" width="12.140625" bestFit="1" customWidth="1"/>
    <col min="60" max="60" width="11" bestFit="1" customWidth="1"/>
    <col min="61" max="61" width="15.5703125" bestFit="1" customWidth="1"/>
    <col min="62" max="62" width="23.7109375" bestFit="1" customWidth="1"/>
    <col min="63" max="63" width="12.140625" bestFit="1" customWidth="1"/>
    <col min="64" max="64" width="11" bestFit="1" customWidth="1"/>
    <col min="65" max="65" width="15.5703125" bestFit="1" customWidth="1"/>
  </cols>
  <sheetData>
    <row r="1" spans="1:110" ht="13.5" thickBot="1">
      <c r="A1" s="181"/>
      <c r="B1" s="161"/>
      <c r="D1" s="167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1"/>
      <c r="AH1" s="1"/>
      <c r="AM1" s="37"/>
      <c r="AN1" s="37"/>
      <c r="AO1" s="37"/>
      <c r="AP1" s="37"/>
    </row>
    <row r="2" spans="1:110" ht="15.75" thickBot="1">
      <c r="A2" s="182"/>
      <c r="B2" s="162"/>
      <c r="C2" s="165"/>
      <c r="D2" s="307">
        <v>44443</v>
      </c>
      <c r="E2" s="296" t="s">
        <v>16</v>
      </c>
      <c r="F2" s="297"/>
      <c r="G2" s="298"/>
      <c r="H2" s="299" t="s">
        <v>17</v>
      </c>
      <c r="I2" s="300"/>
      <c r="J2" s="301"/>
      <c r="K2" s="12" t="s">
        <v>18</v>
      </c>
      <c r="L2" s="201" t="s">
        <v>44</v>
      </c>
      <c r="M2" s="201" t="s">
        <v>45</v>
      </c>
      <c r="N2" s="275" t="s">
        <v>1</v>
      </c>
      <c r="O2" s="276"/>
      <c r="P2" s="277"/>
      <c r="Q2" s="278" t="s">
        <v>2</v>
      </c>
      <c r="R2" s="279"/>
      <c r="S2" s="280"/>
      <c r="T2" s="275" t="s">
        <v>3</v>
      </c>
      <c r="U2" s="276"/>
      <c r="V2" s="277"/>
      <c r="W2" s="278" t="s">
        <v>5</v>
      </c>
      <c r="X2" s="279"/>
      <c r="Y2" s="280"/>
      <c r="Z2" s="275" t="s">
        <v>6</v>
      </c>
      <c r="AA2" s="276"/>
      <c r="AB2" s="169" t="s">
        <v>7</v>
      </c>
      <c r="AC2" s="101"/>
      <c r="AD2" s="99" t="s">
        <v>7</v>
      </c>
      <c r="AE2" s="9" t="s">
        <v>1</v>
      </c>
      <c r="AF2" s="100" t="s">
        <v>3</v>
      </c>
      <c r="AG2" s="13" t="s">
        <v>7</v>
      </c>
      <c r="AH2" s="10" t="s">
        <v>1</v>
      </c>
      <c r="AI2" s="45" t="s">
        <v>3</v>
      </c>
      <c r="AJ2" s="10" t="s">
        <v>6</v>
      </c>
      <c r="AK2" s="74" t="s">
        <v>25</v>
      </c>
      <c r="AL2" s="73" t="s">
        <v>26</v>
      </c>
      <c r="AM2" s="140" t="s">
        <v>7</v>
      </c>
      <c r="AN2" s="141" t="s">
        <v>1</v>
      </c>
      <c r="AO2" s="142" t="s">
        <v>3</v>
      </c>
      <c r="AP2" s="143"/>
      <c r="AQ2" s="13" t="s">
        <v>7</v>
      </c>
      <c r="AR2" s="10" t="s">
        <v>1</v>
      </c>
      <c r="AS2" s="11" t="s">
        <v>3</v>
      </c>
      <c r="AT2" s="104" t="s">
        <v>7</v>
      </c>
      <c r="AU2" s="102" t="s">
        <v>7</v>
      </c>
      <c r="AV2" s="10" t="s">
        <v>1</v>
      </c>
      <c r="AW2" s="11" t="s">
        <v>3</v>
      </c>
      <c r="AX2" s="13" t="s">
        <v>7</v>
      </c>
      <c r="AY2" s="10" t="s">
        <v>1</v>
      </c>
      <c r="AZ2" s="11" t="s">
        <v>3</v>
      </c>
      <c r="BA2" s="140" t="s">
        <v>7</v>
      </c>
      <c r="BB2" s="141" t="s">
        <v>1</v>
      </c>
      <c r="BC2" s="142" t="s">
        <v>3</v>
      </c>
      <c r="BD2" s="140" t="s">
        <v>7</v>
      </c>
      <c r="BE2" s="141" t="s">
        <v>1</v>
      </c>
      <c r="BF2" s="142" t="s">
        <v>3</v>
      </c>
      <c r="BG2" s="281" t="s">
        <v>20</v>
      </c>
      <c r="BH2" s="268"/>
      <c r="BI2" s="269"/>
      <c r="BK2" s="281" t="s">
        <v>20</v>
      </c>
      <c r="BL2" s="268"/>
      <c r="BM2" s="269"/>
    </row>
    <row r="3" spans="1:110" ht="20.100000000000001" customHeight="1" thickBot="1">
      <c r="A3" s="182"/>
      <c r="B3" s="162"/>
      <c r="C3" s="166" t="s">
        <v>9</v>
      </c>
      <c r="D3" s="188" t="s">
        <v>0</v>
      </c>
      <c r="E3" s="144" t="s">
        <v>28</v>
      </c>
      <c r="F3" s="145" t="s">
        <v>27</v>
      </c>
      <c r="G3" s="146" t="s">
        <v>4</v>
      </c>
      <c r="H3" s="211" t="s">
        <v>27</v>
      </c>
      <c r="I3" s="209" t="s">
        <v>4</v>
      </c>
      <c r="J3" s="212">
        <v>0.95</v>
      </c>
      <c r="K3" s="210" t="s">
        <v>19</v>
      </c>
      <c r="L3" s="202" t="s">
        <v>19</v>
      </c>
      <c r="M3" s="202" t="s">
        <v>19</v>
      </c>
      <c r="N3" s="151" t="s">
        <v>13</v>
      </c>
      <c r="O3" s="79" t="s">
        <v>29</v>
      </c>
      <c r="P3" s="152" t="s">
        <v>14</v>
      </c>
      <c r="Q3" s="65" t="s">
        <v>13</v>
      </c>
      <c r="R3" s="61" t="s">
        <v>30</v>
      </c>
      <c r="S3" s="80" t="s">
        <v>14</v>
      </c>
      <c r="T3" s="84" t="s">
        <v>4</v>
      </c>
      <c r="U3" s="52" t="s">
        <v>14</v>
      </c>
      <c r="V3" s="79" t="s">
        <v>23</v>
      </c>
      <c r="W3" s="81" t="s">
        <v>4</v>
      </c>
      <c r="X3" s="61" t="s">
        <v>14</v>
      </c>
      <c r="Y3" s="85" t="s">
        <v>23</v>
      </c>
      <c r="Z3" s="69" t="s">
        <v>14</v>
      </c>
      <c r="AA3" s="82" t="s">
        <v>24</v>
      </c>
      <c r="AB3" s="170" t="s">
        <v>14</v>
      </c>
      <c r="AD3" s="283" t="s">
        <v>8</v>
      </c>
      <c r="AE3" s="284"/>
      <c r="AF3" s="285"/>
      <c r="AG3" s="273" t="s">
        <v>10</v>
      </c>
      <c r="AH3" s="274"/>
      <c r="AI3" s="274"/>
      <c r="AJ3" s="274"/>
      <c r="AK3" s="274"/>
      <c r="AL3" s="274"/>
      <c r="AM3" s="293" t="s">
        <v>21</v>
      </c>
      <c r="AN3" s="294"/>
      <c r="AO3" s="295"/>
      <c r="AP3" s="153"/>
      <c r="AQ3" s="286" t="s">
        <v>11</v>
      </c>
      <c r="AR3" s="287"/>
      <c r="AS3" s="288"/>
      <c r="AT3" s="157">
        <v>0.8</v>
      </c>
      <c r="AU3" s="289" t="s">
        <v>15</v>
      </c>
      <c r="AV3" s="287"/>
      <c r="AW3" s="288"/>
      <c r="AX3" s="271" t="s">
        <v>31</v>
      </c>
      <c r="AY3" s="272"/>
      <c r="AZ3" s="272"/>
      <c r="BA3" s="290" t="s">
        <v>12</v>
      </c>
      <c r="BB3" s="291"/>
      <c r="BC3" s="292"/>
      <c r="BD3" s="293" t="s">
        <v>22</v>
      </c>
      <c r="BE3" s="294"/>
      <c r="BF3" s="295"/>
      <c r="BG3" s="46" t="s">
        <v>32</v>
      </c>
      <c r="BH3" s="47" t="s">
        <v>33</v>
      </c>
      <c r="BI3" s="48" t="s">
        <v>34</v>
      </c>
      <c r="BK3" s="46" t="s">
        <v>37</v>
      </c>
      <c r="BL3" s="47" t="s">
        <v>35</v>
      </c>
      <c r="BM3" s="48" t="s">
        <v>36</v>
      </c>
    </row>
    <row r="4" spans="1:110" ht="18.600000000000001" customHeight="1">
      <c r="A4" s="182">
        <v>4.1666666666666664E-2</v>
      </c>
      <c r="B4" s="186">
        <v>1</v>
      </c>
      <c r="C4" s="302" t="s">
        <v>46</v>
      </c>
      <c r="D4" s="308">
        <v>11.5</v>
      </c>
      <c r="E4" s="147">
        <f>((D4+1.5)*1000)/120</f>
        <v>108.33333333333333</v>
      </c>
      <c r="F4" s="148">
        <f>((D4+1)*1000)/120</f>
        <v>104.16666666666667</v>
      </c>
      <c r="G4" s="150">
        <f>((D4)*1000)/120</f>
        <v>95.833333333333329</v>
      </c>
      <c r="H4" s="76">
        <f>((D4+1)*1000)/60</f>
        <v>208.33333333333334</v>
      </c>
      <c r="I4" s="214">
        <f>((D4)*1000)/60</f>
        <v>191.66666666666666</v>
      </c>
      <c r="J4" s="215">
        <f>((D4*0.95)*1000)/60</f>
        <v>182.08333333333331</v>
      </c>
      <c r="K4" s="206">
        <f>((D4)*1000)/30</f>
        <v>383.33333333333331</v>
      </c>
      <c r="L4" s="29">
        <f>J4*3</f>
        <v>546.25</v>
      </c>
      <c r="M4" s="206">
        <f>J4*1.5</f>
        <v>273.125</v>
      </c>
      <c r="N4" s="203">
        <f t="shared" ref="N4:N51" si="0">((A4)/(D4*1.05))/5</f>
        <v>6.9013112491373351E-4</v>
      </c>
      <c r="O4" s="40">
        <f t="shared" ref="O4:O51" si="1">((A4)/(D4*1))/5</f>
        <v>7.2463768115942019E-4</v>
      </c>
      <c r="P4" s="58">
        <f t="shared" ref="P4:P51" si="2">((A4)/(D4*0.95))/5</f>
        <v>7.6277650648360034E-4</v>
      </c>
      <c r="Q4" s="62">
        <f t="shared" ref="Q4:Q51" si="3">((A4)/(D4*1.05))/3.333</f>
        <v>1.0353002173923394E-3</v>
      </c>
      <c r="R4" s="41">
        <f t="shared" ref="R4:R51" si="4">((A4)/(D4*1))/3.333</f>
        <v>1.0870652282619566E-3</v>
      </c>
      <c r="S4" s="66">
        <f t="shared" ref="S4:S51" si="5">((A4)/(D4*0.95))/3.333</f>
        <v>1.144279187644165E-3</v>
      </c>
      <c r="T4" s="55">
        <f t="shared" ref="T4:T51" si="6">((A4)/(D4))/2.5</f>
        <v>1.4492753623188404E-3</v>
      </c>
      <c r="U4" s="40">
        <f t="shared" ref="U4:U51" si="7">((A4)/(D4*0.95))/2.5</f>
        <v>1.5255530129672007E-3</v>
      </c>
      <c r="V4" s="58">
        <f t="shared" ref="V4:V51" si="8">((A4)/(D4*0.92))/2.5</f>
        <v>1.5752993068683049E-3</v>
      </c>
      <c r="W4" s="62">
        <f t="shared" ref="W4:W51" si="9">((A4)/(D4))/2</f>
        <v>1.8115942028985505E-3</v>
      </c>
      <c r="X4" s="41">
        <f t="shared" ref="X4:X51" si="10">((A4)/(D4*0.95))/2</f>
        <v>1.9069412662090009E-3</v>
      </c>
      <c r="Y4" s="66">
        <f t="shared" ref="Y4:Y51" si="11">((A4)/(D4*0.92))/2</f>
        <v>1.9691241335853811E-3</v>
      </c>
      <c r="Z4" s="70">
        <f t="shared" ref="Z4:Z51" si="12">((A4)/(D4*0.95))/1.25</f>
        <v>3.0511060259344014E-3</v>
      </c>
      <c r="AA4" s="86">
        <f t="shared" ref="AA4:AA51" si="13">((A4)/(D4*0.9))/1.25</f>
        <v>3.2206119162640897E-3</v>
      </c>
      <c r="AB4" s="192">
        <f t="shared" ref="AB4:AB51" si="14">((A4)/(D4*0.95))/1</f>
        <v>3.8138825324180018E-3</v>
      </c>
      <c r="AC4" s="306" t="str">
        <f>C4</f>
        <v>Soulaine Emilie</v>
      </c>
      <c r="AD4" s="174">
        <f t="shared" ref="AD4:AD51" si="15">((A4)/(D4*0.9))</f>
        <v>4.0257648953301124E-3</v>
      </c>
      <c r="AE4" s="7">
        <f t="shared" ref="AE4:AE51" si="16">((A4)/(D4*0.9))/5</f>
        <v>8.0515297906602243E-4</v>
      </c>
      <c r="AF4" s="8">
        <f t="shared" ref="AF4:AF51" si="17">((A4)/(D4*0.9))/2.5</f>
        <v>1.6103059581320449E-3</v>
      </c>
      <c r="AG4" s="23">
        <f t="shared" ref="AG4:AG51" si="18">((A4)/(D4*0.87))</f>
        <v>4.1645843744794265E-3</v>
      </c>
      <c r="AH4" s="3">
        <f t="shared" ref="AH4:AH51" si="19">((A4)/(D4*0.87))/5</f>
        <v>8.3291687489588529E-4</v>
      </c>
      <c r="AI4" s="3">
        <f t="shared" ref="AI4:AI51" si="20">((A4)/(D4*0.87))/2.5</f>
        <v>1.6658337497917706E-3</v>
      </c>
      <c r="AJ4" s="3">
        <f>AI4*2</f>
        <v>3.3316674995835412E-3</v>
      </c>
      <c r="AK4" s="3">
        <f>AI4*3</f>
        <v>4.9975012493753117E-3</v>
      </c>
      <c r="AL4" s="26">
        <f>AG4*1.5</f>
        <v>6.2468765617191401E-3</v>
      </c>
      <c r="AM4" s="154">
        <f t="shared" ref="AM4:AM51" si="21">((A4)/(D4*0.85))</f>
        <v>4.2625745950554128E-3</v>
      </c>
      <c r="AN4" s="155">
        <f t="shared" ref="AN4:AN51" si="22">((A4)/(D4*0.85))/5</f>
        <v>8.5251491901108258E-4</v>
      </c>
      <c r="AO4" s="156">
        <f t="shared" ref="AO4:AO51" si="23">((A4)/(D4*0.85))/2.5</f>
        <v>1.7050298380221652E-3</v>
      </c>
      <c r="AP4" s="306" t="str">
        <f>C4</f>
        <v>Soulaine Emilie</v>
      </c>
      <c r="AQ4" s="90">
        <f t="shared" ref="AQ4:AQ51" si="24">((A4)/(D4*0.82))</f>
        <v>4.4185224460940257E-3</v>
      </c>
      <c r="AR4" s="3">
        <f t="shared" ref="AR4:AR51" si="25">((A4)/(D4*0.82))/5</f>
        <v>8.8370448921880514E-4</v>
      </c>
      <c r="AS4" s="26">
        <f t="shared" ref="AS4:AS51" si="26">((A4)/(D4*0.82))/2.5</f>
        <v>1.7674089784376103E-3</v>
      </c>
      <c r="AT4" s="158">
        <f t="shared" ref="AT4:AT51" si="27">((A4)/(D4*0.8))</f>
        <v>4.5289855072463761E-3</v>
      </c>
      <c r="AU4" s="23">
        <f t="shared" ref="AU4:AU51" si="28">((A4)/(D4*0.78))</f>
        <v>4.6451133407655141E-3</v>
      </c>
      <c r="AV4" s="3">
        <f t="shared" ref="AV4:AV51" si="29">((A4)/(D4*0.78))/5</f>
        <v>9.2902266815310277E-4</v>
      </c>
      <c r="AW4" s="26">
        <f t="shared" ref="AW4:AW51" si="30">((A4)/(D4*0.78))/2.5</f>
        <v>1.8580453363062055E-3</v>
      </c>
      <c r="AX4" s="18">
        <f t="shared" ref="AX4:AX51" si="31">((A4)/(D4*0.75))</f>
        <v>4.830917874396135E-3</v>
      </c>
      <c r="AY4" s="7">
        <f t="shared" ref="AY4:AY51" si="32">((A4)/(D4*0.75))/5</f>
        <v>9.6618357487922703E-4</v>
      </c>
      <c r="AZ4" s="8">
        <f t="shared" ref="AZ4:AZ51" si="33">((A4)/(D4*0.75))/2.5</f>
        <v>1.9323671497584541E-3</v>
      </c>
      <c r="BA4" s="171">
        <f t="shared" ref="BA4:BA51" si="34">((A4)/(D4*0.7))</f>
        <v>5.1759834368530029E-3</v>
      </c>
      <c r="BB4" s="172">
        <f t="shared" ref="BB4:BB51" si="35">((A4)/(D4*0.7))/5</f>
        <v>1.0351966873706005E-3</v>
      </c>
      <c r="BC4" s="173">
        <f t="shared" ref="BC4:BC51" si="36">((A4)/(D4*0.7))/2.5</f>
        <v>2.070393374741201E-3</v>
      </c>
      <c r="BD4" s="154">
        <f t="shared" ref="BD4:BD51" si="37">((A4)/(D4*0.6))</f>
        <v>6.038647342995169E-3</v>
      </c>
      <c r="BE4" s="155">
        <f t="shared" ref="BE4:BE51" si="38">((A4)/(D4*0.6))/5</f>
        <v>1.2077294685990338E-3</v>
      </c>
      <c r="BF4" s="156">
        <f t="shared" ref="BF4:BF51" si="39">((A4)/(D4*0.6))/2.5</f>
        <v>2.4154589371980675E-3</v>
      </c>
      <c r="BG4" s="191">
        <f>AM4*10</f>
        <v>4.2625745950554128E-2</v>
      </c>
      <c r="BH4" s="49">
        <f>AQ4*21.1</f>
        <v>9.3230823612583946E-2</v>
      </c>
      <c r="BI4" s="96">
        <f>AU4*42.195</f>
        <v>0.19600055741360087</v>
      </c>
      <c r="BJ4" s="306" t="str">
        <f>C4</f>
        <v>Soulaine Emilie</v>
      </c>
      <c r="BK4" s="93">
        <f>AG4*10</f>
        <v>4.1645843744794263E-2</v>
      </c>
      <c r="BL4" s="49">
        <f>AM4*21.1</f>
        <v>8.9940323955669213E-2</v>
      </c>
      <c r="BM4" s="96">
        <f>AT4*42.195</f>
        <v>0.19110054347826083</v>
      </c>
    </row>
    <row r="5" spans="1:110" ht="18.600000000000001" customHeight="1">
      <c r="A5" s="182">
        <v>4.1666666666666664E-2</v>
      </c>
      <c r="B5" s="187">
        <v>2</v>
      </c>
      <c r="C5" s="303" t="s">
        <v>47</v>
      </c>
      <c r="D5" s="309">
        <v>13</v>
      </c>
      <c r="E5" s="149">
        <f>((D5+1.5)*1000)/120</f>
        <v>120.83333333333333</v>
      </c>
      <c r="F5" s="31">
        <f>((D5+1)*1000)/120</f>
        <v>116.66666666666667</v>
      </c>
      <c r="G5" s="53">
        <f>((D5)*1000)/120</f>
        <v>108.33333333333333</v>
      </c>
      <c r="H5" s="77">
        <f>((D5+1)*1000)/60</f>
        <v>233.33333333333334</v>
      </c>
      <c r="I5" s="213">
        <f>((D5)*1000)/60</f>
        <v>216.66666666666666</v>
      </c>
      <c r="J5" s="216">
        <f t="shared" ref="J5:J51" si="40">((D5*0.95)*1000)/60</f>
        <v>205.83333333333334</v>
      </c>
      <c r="K5" s="207">
        <f>((D5)*1000)/30</f>
        <v>433.33333333333331</v>
      </c>
      <c r="L5" s="30">
        <f t="shared" ref="L5:L51" si="41">J5*3</f>
        <v>617.5</v>
      </c>
      <c r="M5" s="207">
        <f t="shared" ref="M5:M51" si="42">J5*1.5</f>
        <v>308.75</v>
      </c>
      <c r="N5" s="204">
        <f t="shared" si="0"/>
        <v>6.1050061050061039E-4</v>
      </c>
      <c r="O5" s="32">
        <f t="shared" si="1"/>
        <v>6.4102564102564103E-4</v>
      </c>
      <c r="P5" s="59">
        <f t="shared" si="2"/>
        <v>6.7476383265856947E-4</v>
      </c>
      <c r="Q5" s="63">
        <f t="shared" si="3"/>
        <v>9.1584250000091561E-4</v>
      </c>
      <c r="R5" s="33">
        <f t="shared" si="4"/>
        <v>9.6163462500096152E-4</v>
      </c>
      <c r="S5" s="67">
        <f t="shared" si="5"/>
        <v>1.0122469736852226E-3</v>
      </c>
      <c r="T5" s="56">
        <f t="shared" si="6"/>
        <v>1.2820512820512821E-3</v>
      </c>
      <c r="U5" s="32">
        <f t="shared" si="7"/>
        <v>1.3495276653171389E-3</v>
      </c>
      <c r="V5" s="59">
        <f t="shared" si="8"/>
        <v>1.3935340022296543E-3</v>
      </c>
      <c r="W5" s="63">
        <f t="shared" si="9"/>
        <v>1.6025641025641025E-3</v>
      </c>
      <c r="X5" s="33">
        <f t="shared" si="10"/>
        <v>1.6869095816464236E-3</v>
      </c>
      <c r="Y5" s="67">
        <f t="shared" si="11"/>
        <v>1.7419175027870678E-3</v>
      </c>
      <c r="Z5" s="71">
        <f t="shared" si="12"/>
        <v>2.6990553306342779E-3</v>
      </c>
      <c r="AA5" s="87">
        <f t="shared" si="13"/>
        <v>2.8490028490028487E-3</v>
      </c>
      <c r="AB5" s="193">
        <f t="shared" si="14"/>
        <v>3.3738191632928472E-3</v>
      </c>
      <c r="AC5" s="176" t="str">
        <f>C5</f>
        <v>Obert Louis</v>
      </c>
      <c r="AD5" s="175">
        <f t="shared" si="15"/>
        <v>3.5612535612535609E-3</v>
      </c>
      <c r="AE5" s="14">
        <f t="shared" si="16"/>
        <v>7.1225071225071218E-4</v>
      </c>
      <c r="AF5" s="21">
        <f t="shared" si="17"/>
        <v>1.4245014245014244E-3</v>
      </c>
      <c r="AG5" s="24">
        <f t="shared" si="18"/>
        <v>3.6840554081933388E-3</v>
      </c>
      <c r="AH5" s="15">
        <f t="shared" si="19"/>
        <v>7.3681108163866781E-4</v>
      </c>
      <c r="AI5" s="15">
        <f t="shared" si="20"/>
        <v>1.4736221632773356E-3</v>
      </c>
      <c r="AJ5" s="15">
        <f>AI5*2</f>
        <v>2.9472443265546712E-3</v>
      </c>
      <c r="AK5" s="15">
        <f>AI5*3</f>
        <v>4.4208664898320073E-3</v>
      </c>
      <c r="AL5" s="27">
        <f>AG5*1.5</f>
        <v>5.5260831122900082E-3</v>
      </c>
      <c r="AM5" s="19">
        <f t="shared" si="21"/>
        <v>3.770739064856712E-3</v>
      </c>
      <c r="AN5" s="14">
        <f t="shared" si="22"/>
        <v>7.5414781297134241E-4</v>
      </c>
      <c r="AO5" s="42">
        <f t="shared" si="23"/>
        <v>1.5082956259426848E-3</v>
      </c>
      <c r="AP5" s="176" t="str">
        <f>C5</f>
        <v>Obert Louis</v>
      </c>
      <c r="AQ5" s="91">
        <f t="shared" si="24"/>
        <v>3.9086929330831768E-3</v>
      </c>
      <c r="AR5" s="15">
        <f t="shared" si="25"/>
        <v>7.817385866166354E-4</v>
      </c>
      <c r="AS5" s="27">
        <f t="shared" si="26"/>
        <v>1.5634771732332708E-3</v>
      </c>
      <c r="AT5" s="159">
        <f t="shared" si="27"/>
        <v>4.0064102564102561E-3</v>
      </c>
      <c r="AU5" s="24">
        <f t="shared" si="28"/>
        <v>4.1091387245233398E-3</v>
      </c>
      <c r="AV5" s="15">
        <f t="shared" si="29"/>
        <v>8.2182774490466791E-4</v>
      </c>
      <c r="AW5" s="27">
        <f t="shared" si="30"/>
        <v>1.6436554898093358E-3</v>
      </c>
      <c r="AX5" s="19">
        <f t="shared" si="31"/>
        <v>4.2735042735042731E-3</v>
      </c>
      <c r="AY5" s="14">
        <f t="shared" si="32"/>
        <v>8.5470085470085459E-4</v>
      </c>
      <c r="AZ5" s="21">
        <f t="shared" si="33"/>
        <v>1.7094017094017092E-3</v>
      </c>
      <c r="BA5" s="24">
        <f t="shared" si="34"/>
        <v>4.578754578754579E-3</v>
      </c>
      <c r="BB5" s="15">
        <f t="shared" si="35"/>
        <v>9.1575091575091575E-4</v>
      </c>
      <c r="BC5" s="27">
        <f t="shared" si="36"/>
        <v>1.8315018315018315E-3</v>
      </c>
      <c r="BD5" s="19">
        <f t="shared" si="37"/>
        <v>5.341880341880342E-3</v>
      </c>
      <c r="BE5" s="14">
        <f t="shared" si="38"/>
        <v>1.0683760683760685E-3</v>
      </c>
      <c r="BF5" s="42">
        <f t="shared" si="39"/>
        <v>2.136752136752137E-3</v>
      </c>
      <c r="BG5" s="180">
        <f>AM5*10</f>
        <v>3.7707390648567117E-2</v>
      </c>
      <c r="BH5" s="50">
        <f>AQ5*21.1</f>
        <v>8.2473420888055038E-2</v>
      </c>
      <c r="BI5" s="97">
        <f>AU5*42.195</f>
        <v>0.17338510848126232</v>
      </c>
      <c r="BJ5" s="176" t="str">
        <f>C5</f>
        <v>Obert Louis</v>
      </c>
      <c r="BK5" s="94">
        <f t="shared" ref="BK5:BK40" si="43">AG5*10</f>
        <v>3.6840554081933388E-2</v>
      </c>
      <c r="BL5" s="50">
        <f t="shared" ref="BL5:BL40" si="44">AM5*21.1</f>
        <v>7.956259426847663E-2</v>
      </c>
      <c r="BM5" s="97">
        <f t="shared" ref="BM5:BM40" si="45">AT5*42.195</f>
        <v>0.16905048076923077</v>
      </c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</row>
    <row r="6" spans="1:110" ht="18.600000000000001" customHeight="1" thickBot="1">
      <c r="A6" s="182">
        <v>4.1666666666666664E-2</v>
      </c>
      <c r="B6" s="187">
        <v>3</v>
      </c>
      <c r="C6" s="303" t="s">
        <v>48</v>
      </c>
      <c r="D6" s="309">
        <v>10.5</v>
      </c>
      <c r="E6" s="149">
        <f>((D6+1.5)*1000)/120</f>
        <v>100</v>
      </c>
      <c r="F6" s="31">
        <f t="shared" ref="F6:F40" si="46">((D6+1)*1000)/120</f>
        <v>95.833333333333329</v>
      </c>
      <c r="G6" s="53">
        <f>((D6)*1000)/120</f>
        <v>87.5</v>
      </c>
      <c r="H6" s="77">
        <f>((D6+1)*1000)/60</f>
        <v>191.66666666666666</v>
      </c>
      <c r="I6" s="213">
        <f t="shared" ref="I6:I40" si="47">((D6)*1000)/60</f>
        <v>175</v>
      </c>
      <c r="J6" s="216">
        <f t="shared" si="40"/>
        <v>166.25</v>
      </c>
      <c r="K6" s="207">
        <f>((D6)*1000)/30</f>
        <v>350</v>
      </c>
      <c r="L6" s="30">
        <f t="shared" si="41"/>
        <v>498.75</v>
      </c>
      <c r="M6" s="207">
        <f t="shared" si="42"/>
        <v>249.375</v>
      </c>
      <c r="N6" s="204">
        <f t="shared" si="0"/>
        <v>7.5585789871504148E-4</v>
      </c>
      <c r="O6" s="32">
        <f t="shared" si="1"/>
        <v>7.9365079365079365E-4</v>
      </c>
      <c r="P6" s="59">
        <f t="shared" si="2"/>
        <v>8.3542188805346695E-4</v>
      </c>
      <c r="Q6" s="63">
        <f t="shared" si="3"/>
        <v>1.1339002380963718E-3</v>
      </c>
      <c r="R6" s="33">
        <f t="shared" si="4"/>
        <v>1.1905952500011906E-3</v>
      </c>
      <c r="S6" s="67">
        <f t="shared" si="5"/>
        <v>1.2532581578959901E-3</v>
      </c>
      <c r="T6" s="56">
        <f t="shared" si="6"/>
        <v>1.5873015873015873E-3</v>
      </c>
      <c r="U6" s="32">
        <f t="shared" si="7"/>
        <v>1.6708437761069339E-3</v>
      </c>
      <c r="V6" s="59">
        <f t="shared" si="8"/>
        <v>1.725327812284334E-3</v>
      </c>
      <c r="W6" s="63">
        <f t="shared" si="9"/>
        <v>1.984126984126984E-3</v>
      </c>
      <c r="X6" s="33">
        <f t="shared" si="10"/>
        <v>2.0885547201336674E-3</v>
      </c>
      <c r="Y6" s="67">
        <f t="shared" si="11"/>
        <v>2.1566597653554175E-3</v>
      </c>
      <c r="Z6" s="71">
        <f t="shared" si="12"/>
        <v>3.3416875522138678E-3</v>
      </c>
      <c r="AA6" s="87">
        <f t="shared" si="13"/>
        <v>3.5273368606701929E-3</v>
      </c>
      <c r="AB6" s="193">
        <f t="shared" si="14"/>
        <v>4.1771094402673348E-3</v>
      </c>
      <c r="AC6" s="176" t="str">
        <f t="shared" ref="AC6:AC51" si="48">C6</f>
        <v>Frangeul Malo</v>
      </c>
      <c r="AD6" s="175">
        <f t="shared" si="15"/>
        <v>4.4091710758377414E-3</v>
      </c>
      <c r="AE6" s="14">
        <f t="shared" si="16"/>
        <v>8.8183421516754824E-4</v>
      </c>
      <c r="AF6" s="21">
        <f t="shared" si="17"/>
        <v>1.7636684303350965E-3</v>
      </c>
      <c r="AG6" s="24">
        <f t="shared" si="18"/>
        <v>4.5612114577631814E-3</v>
      </c>
      <c r="AH6" s="15">
        <f t="shared" si="19"/>
        <v>9.1224229155263627E-4</v>
      </c>
      <c r="AI6" s="15">
        <f t="shared" si="20"/>
        <v>1.8244845831052725E-3</v>
      </c>
      <c r="AJ6" s="15">
        <f>AI6*2</f>
        <v>3.6489691662105451E-3</v>
      </c>
      <c r="AK6" s="15">
        <f>AI6*3</f>
        <v>5.4734537493158174E-3</v>
      </c>
      <c r="AL6" s="27">
        <f>AG6*1.5</f>
        <v>6.8418171866447726E-3</v>
      </c>
      <c r="AM6" s="19">
        <f t="shared" si="21"/>
        <v>4.6685340802987861E-3</v>
      </c>
      <c r="AN6" s="14">
        <f t="shared" si="22"/>
        <v>9.3370681605975717E-4</v>
      </c>
      <c r="AO6" s="42">
        <f t="shared" si="23"/>
        <v>1.8674136321195143E-3</v>
      </c>
      <c r="AP6" s="176" t="str">
        <f t="shared" ref="AP6:AP51" si="49">C6</f>
        <v>Frangeul Malo</v>
      </c>
      <c r="AQ6" s="91">
        <f t="shared" si="24"/>
        <v>4.839334107626791E-3</v>
      </c>
      <c r="AR6" s="15">
        <f t="shared" si="25"/>
        <v>9.6786682152535822E-4</v>
      </c>
      <c r="AS6" s="27">
        <f t="shared" si="26"/>
        <v>1.9357336430507164E-3</v>
      </c>
      <c r="AT6" s="159">
        <f t="shared" si="27"/>
        <v>4.96031746031746E-3</v>
      </c>
      <c r="AU6" s="24">
        <f t="shared" si="28"/>
        <v>5.0875050875050874E-3</v>
      </c>
      <c r="AV6" s="15">
        <f t="shared" si="29"/>
        <v>1.0175010175010174E-3</v>
      </c>
      <c r="AW6" s="27">
        <f t="shared" si="30"/>
        <v>2.0350020350020349E-3</v>
      </c>
      <c r="AX6" s="19">
        <f t="shared" si="31"/>
        <v>5.2910052910052907E-3</v>
      </c>
      <c r="AY6" s="14">
        <f t="shared" si="32"/>
        <v>1.0582010582010581E-3</v>
      </c>
      <c r="AZ6" s="21">
        <f t="shared" si="33"/>
        <v>2.1164021164021161E-3</v>
      </c>
      <c r="BA6" s="24">
        <f t="shared" si="34"/>
        <v>5.6689342403628117E-3</v>
      </c>
      <c r="BB6" s="15">
        <f t="shared" si="35"/>
        <v>1.1337868480725624E-3</v>
      </c>
      <c r="BC6" s="27">
        <f t="shared" si="36"/>
        <v>2.2675736961451248E-3</v>
      </c>
      <c r="BD6" s="19">
        <f t="shared" si="37"/>
        <v>6.6137566137566134E-3</v>
      </c>
      <c r="BE6" s="14">
        <f t="shared" si="38"/>
        <v>1.3227513227513227E-3</v>
      </c>
      <c r="BF6" s="42">
        <f t="shared" si="39"/>
        <v>2.6455026455026454E-3</v>
      </c>
      <c r="BG6" s="180">
        <f t="shared" ref="BG6:BG40" si="50">AM6*10</f>
        <v>4.6685340802987862E-2</v>
      </c>
      <c r="BH6" s="50">
        <f t="shared" ref="BH6:BH40" si="51">AQ6*21.1</f>
        <v>0.10210994967092529</v>
      </c>
      <c r="BI6" s="97">
        <f t="shared" ref="BI6:BI40" si="52">AU6*42.195</f>
        <v>0.21466727716727715</v>
      </c>
      <c r="BJ6" s="176" t="str">
        <f t="shared" ref="BJ6:BJ51" si="53">C6</f>
        <v>Frangeul Malo</v>
      </c>
      <c r="BK6" s="94">
        <f t="shared" si="43"/>
        <v>4.5612114577631813E-2</v>
      </c>
      <c r="BL6" s="50">
        <f t="shared" si="44"/>
        <v>9.8506069094304399E-2</v>
      </c>
      <c r="BM6" s="97">
        <f t="shared" si="45"/>
        <v>0.20930059523809522</v>
      </c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pans="1:110" ht="18.600000000000001" customHeight="1">
      <c r="A7" s="182">
        <v>4.1666666666666664E-2</v>
      </c>
      <c r="B7" s="186">
        <v>4</v>
      </c>
      <c r="C7" s="304" t="s">
        <v>49</v>
      </c>
      <c r="D7" s="309">
        <v>13</v>
      </c>
      <c r="E7" s="149">
        <f t="shared" ref="E7:E40" si="54">((D7+1.5)*1000)/120</f>
        <v>120.83333333333333</v>
      </c>
      <c r="F7" s="31">
        <f t="shared" si="46"/>
        <v>116.66666666666667</v>
      </c>
      <c r="G7" s="53">
        <f t="shared" ref="G7:G40" si="55">((D7)*1000)/120</f>
        <v>108.33333333333333</v>
      </c>
      <c r="H7" s="77">
        <f t="shared" ref="H7:H40" si="56">((D7+1)*1000)/60</f>
        <v>233.33333333333334</v>
      </c>
      <c r="I7" s="213">
        <f t="shared" si="47"/>
        <v>216.66666666666666</v>
      </c>
      <c r="J7" s="216">
        <f t="shared" si="40"/>
        <v>205.83333333333334</v>
      </c>
      <c r="K7" s="207">
        <f t="shared" ref="K7:K40" si="57">((D7)*1000)/30</f>
        <v>433.33333333333331</v>
      </c>
      <c r="L7" s="30">
        <f t="shared" si="41"/>
        <v>617.5</v>
      </c>
      <c r="M7" s="207">
        <f t="shared" si="42"/>
        <v>308.75</v>
      </c>
      <c r="N7" s="204">
        <f t="shared" si="0"/>
        <v>6.1050061050061039E-4</v>
      </c>
      <c r="O7" s="32">
        <f t="shared" si="1"/>
        <v>6.4102564102564103E-4</v>
      </c>
      <c r="P7" s="59">
        <f t="shared" si="2"/>
        <v>6.7476383265856947E-4</v>
      </c>
      <c r="Q7" s="63">
        <f t="shared" si="3"/>
        <v>9.1584250000091561E-4</v>
      </c>
      <c r="R7" s="33">
        <f t="shared" si="4"/>
        <v>9.6163462500096152E-4</v>
      </c>
      <c r="S7" s="67">
        <f t="shared" si="5"/>
        <v>1.0122469736852226E-3</v>
      </c>
      <c r="T7" s="56">
        <f t="shared" si="6"/>
        <v>1.2820512820512821E-3</v>
      </c>
      <c r="U7" s="32">
        <f t="shared" si="7"/>
        <v>1.3495276653171389E-3</v>
      </c>
      <c r="V7" s="59">
        <f t="shared" si="8"/>
        <v>1.3935340022296543E-3</v>
      </c>
      <c r="W7" s="63">
        <f t="shared" si="9"/>
        <v>1.6025641025641025E-3</v>
      </c>
      <c r="X7" s="33">
        <f t="shared" si="10"/>
        <v>1.6869095816464236E-3</v>
      </c>
      <c r="Y7" s="67">
        <f t="shared" si="11"/>
        <v>1.7419175027870678E-3</v>
      </c>
      <c r="Z7" s="71">
        <f t="shared" si="12"/>
        <v>2.6990553306342779E-3</v>
      </c>
      <c r="AA7" s="87">
        <f t="shared" si="13"/>
        <v>2.8490028490028487E-3</v>
      </c>
      <c r="AB7" s="193">
        <f t="shared" si="14"/>
        <v>3.3738191632928472E-3</v>
      </c>
      <c r="AC7" s="176" t="str">
        <f t="shared" si="48"/>
        <v>Robic Louis</v>
      </c>
      <c r="AD7" s="175">
        <f t="shared" si="15"/>
        <v>3.5612535612535609E-3</v>
      </c>
      <c r="AE7" s="14">
        <f t="shared" si="16"/>
        <v>7.1225071225071218E-4</v>
      </c>
      <c r="AF7" s="21">
        <f t="shared" si="17"/>
        <v>1.4245014245014244E-3</v>
      </c>
      <c r="AG7" s="24">
        <f t="shared" si="18"/>
        <v>3.6840554081933388E-3</v>
      </c>
      <c r="AH7" s="15">
        <f t="shared" si="19"/>
        <v>7.3681108163866781E-4</v>
      </c>
      <c r="AI7" s="15">
        <f t="shared" si="20"/>
        <v>1.4736221632773356E-3</v>
      </c>
      <c r="AJ7" s="15">
        <f t="shared" ref="AJ7:AJ40" si="58">AI7*2</f>
        <v>2.9472443265546712E-3</v>
      </c>
      <c r="AK7" s="15">
        <f t="shared" ref="AK7:AK40" si="59">AI7*3</f>
        <v>4.4208664898320073E-3</v>
      </c>
      <c r="AL7" s="27">
        <f t="shared" ref="AL7:AL40" si="60">AG7*1.5</f>
        <v>5.5260831122900082E-3</v>
      </c>
      <c r="AM7" s="19">
        <f t="shared" si="21"/>
        <v>3.770739064856712E-3</v>
      </c>
      <c r="AN7" s="14">
        <f t="shared" si="22"/>
        <v>7.5414781297134241E-4</v>
      </c>
      <c r="AO7" s="42">
        <f t="shared" si="23"/>
        <v>1.5082956259426848E-3</v>
      </c>
      <c r="AP7" s="176" t="str">
        <f t="shared" si="49"/>
        <v>Robic Louis</v>
      </c>
      <c r="AQ7" s="91">
        <f t="shared" si="24"/>
        <v>3.9086929330831768E-3</v>
      </c>
      <c r="AR7" s="15">
        <f t="shared" si="25"/>
        <v>7.817385866166354E-4</v>
      </c>
      <c r="AS7" s="27">
        <f t="shared" si="26"/>
        <v>1.5634771732332708E-3</v>
      </c>
      <c r="AT7" s="159">
        <f t="shared" si="27"/>
        <v>4.0064102564102561E-3</v>
      </c>
      <c r="AU7" s="24">
        <f t="shared" si="28"/>
        <v>4.1091387245233398E-3</v>
      </c>
      <c r="AV7" s="15">
        <f t="shared" si="29"/>
        <v>8.2182774490466791E-4</v>
      </c>
      <c r="AW7" s="27">
        <f t="shared" si="30"/>
        <v>1.6436554898093358E-3</v>
      </c>
      <c r="AX7" s="19">
        <f t="shared" si="31"/>
        <v>4.2735042735042731E-3</v>
      </c>
      <c r="AY7" s="14">
        <f t="shared" si="32"/>
        <v>8.5470085470085459E-4</v>
      </c>
      <c r="AZ7" s="21">
        <f t="shared" si="33"/>
        <v>1.7094017094017092E-3</v>
      </c>
      <c r="BA7" s="24">
        <f t="shared" si="34"/>
        <v>4.578754578754579E-3</v>
      </c>
      <c r="BB7" s="15">
        <f t="shared" si="35"/>
        <v>9.1575091575091575E-4</v>
      </c>
      <c r="BC7" s="27">
        <f t="shared" si="36"/>
        <v>1.8315018315018315E-3</v>
      </c>
      <c r="BD7" s="19">
        <f t="shared" si="37"/>
        <v>5.341880341880342E-3</v>
      </c>
      <c r="BE7" s="14">
        <f t="shared" si="38"/>
        <v>1.0683760683760685E-3</v>
      </c>
      <c r="BF7" s="42">
        <f t="shared" si="39"/>
        <v>2.136752136752137E-3</v>
      </c>
      <c r="BG7" s="180">
        <f t="shared" si="50"/>
        <v>3.7707390648567117E-2</v>
      </c>
      <c r="BH7" s="50">
        <f t="shared" si="51"/>
        <v>8.2473420888055038E-2</v>
      </c>
      <c r="BI7" s="97">
        <f t="shared" si="52"/>
        <v>0.17338510848126232</v>
      </c>
      <c r="BJ7" s="176" t="str">
        <f t="shared" si="53"/>
        <v>Robic Louis</v>
      </c>
      <c r="BK7" s="94">
        <f t="shared" si="43"/>
        <v>3.6840554081933388E-2</v>
      </c>
      <c r="BL7" s="50">
        <f t="shared" si="44"/>
        <v>7.956259426847663E-2</v>
      </c>
      <c r="BM7" s="97">
        <f t="shared" si="45"/>
        <v>0.16905048076923077</v>
      </c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pans="1:110" ht="18.600000000000001" customHeight="1">
      <c r="A8" s="182">
        <v>4.1666666666666664E-2</v>
      </c>
      <c r="B8" s="187">
        <v>5</v>
      </c>
      <c r="C8" s="304" t="s">
        <v>50</v>
      </c>
      <c r="D8" s="309">
        <v>13</v>
      </c>
      <c r="E8" s="149">
        <f t="shared" si="54"/>
        <v>120.83333333333333</v>
      </c>
      <c r="F8" s="31">
        <f t="shared" si="46"/>
        <v>116.66666666666667</v>
      </c>
      <c r="G8" s="53">
        <f t="shared" si="55"/>
        <v>108.33333333333333</v>
      </c>
      <c r="H8" s="77">
        <f t="shared" si="56"/>
        <v>233.33333333333334</v>
      </c>
      <c r="I8" s="213">
        <f t="shared" si="47"/>
        <v>216.66666666666666</v>
      </c>
      <c r="J8" s="216">
        <f t="shared" si="40"/>
        <v>205.83333333333334</v>
      </c>
      <c r="K8" s="207">
        <f t="shared" si="57"/>
        <v>433.33333333333331</v>
      </c>
      <c r="L8" s="30">
        <f t="shared" si="41"/>
        <v>617.5</v>
      </c>
      <c r="M8" s="207">
        <f t="shared" si="42"/>
        <v>308.75</v>
      </c>
      <c r="N8" s="204">
        <f t="shared" si="0"/>
        <v>6.1050061050061039E-4</v>
      </c>
      <c r="O8" s="32">
        <f t="shared" si="1"/>
        <v>6.4102564102564103E-4</v>
      </c>
      <c r="P8" s="59">
        <f t="shared" si="2"/>
        <v>6.7476383265856947E-4</v>
      </c>
      <c r="Q8" s="63">
        <f t="shared" si="3"/>
        <v>9.1584250000091561E-4</v>
      </c>
      <c r="R8" s="33">
        <f t="shared" si="4"/>
        <v>9.6163462500096152E-4</v>
      </c>
      <c r="S8" s="67">
        <f t="shared" si="5"/>
        <v>1.0122469736852226E-3</v>
      </c>
      <c r="T8" s="56">
        <f t="shared" si="6"/>
        <v>1.2820512820512821E-3</v>
      </c>
      <c r="U8" s="32">
        <f t="shared" si="7"/>
        <v>1.3495276653171389E-3</v>
      </c>
      <c r="V8" s="59">
        <f t="shared" si="8"/>
        <v>1.3935340022296543E-3</v>
      </c>
      <c r="W8" s="63">
        <f t="shared" si="9"/>
        <v>1.6025641025641025E-3</v>
      </c>
      <c r="X8" s="33">
        <f t="shared" si="10"/>
        <v>1.6869095816464236E-3</v>
      </c>
      <c r="Y8" s="67">
        <f t="shared" si="11"/>
        <v>1.7419175027870678E-3</v>
      </c>
      <c r="Z8" s="71">
        <f t="shared" si="12"/>
        <v>2.6990553306342779E-3</v>
      </c>
      <c r="AA8" s="87">
        <f t="shared" si="13"/>
        <v>2.8490028490028487E-3</v>
      </c>
      <c r="AB8" s="193">
        <f t="shared" si="14"/>
        <v>3.3738191632928472E-3</v>
      </c>
      <c r="AC8" s="176" t="str">
        <f t="shared" si="48"/>
        <v>Robic Jeanne</v>
      </c>
      <c r="AD8" s="175">
        <f t="shared" si="15"/>
        <v>3.5612535612535609E-3</v>
      </c>
      <c r="AE8" s="14">
        <f t="shared" si="16"/>
        <v>7.1225071225071218E-4</v>
      </c>
      <c r="AF8" s="21">
        <f t="shared" si="17"/>
        <v>1.4245014245014244E-3</v>
      </c>
      <c r="AG8" s="24">
        <f t="shared" si="18"/>
        <v>3.6840554081933388E-3</v>
      </c>
      <c r="AH8" s="15">
        <f t="shared" si="19"/>
        <v>7.3681108163866781E-4</v>
      </c>
      <c r="AI8" s="15">
        <f t="shared" si="20"/>
        <v>1.4736221632773356E-3</v>
      </c>
      <c r="AJ8" s="15">
        <f t="shared" si="58"/>
        <v>2.9472443265546712E-3</v>
      </c>
      <c r="AK8" s="15">
        <f t="shared" si="59"/>
        <v>4.4208664898320073E-3</v>
      </c>
      <c r="AL8" s="27">
        <f t="shared" si="60"/>
        <v>5.5260831122900082E-3</v>
      </c>
      <c r="AM8" s="19">
        <f t="shared" si="21"/>
        <v>3.770739064856712E-3</v>
      </c>
      <c r="AN8" s="14">
        <f t="shared" si="22"/>
        <v>7.5414781297134241E-4</v>
      </c>
      <c r="AO8" s="42">
        <f t="shared" si="23"/>
        <v>1.5082956259426848E-3</v>
      </c>
      <c r="AP8" s="176" t="str">
        <f t="shared" si="49"/>
        <v>Robic Jeanne</v>
      </c>
      <c r="AQ8" s="91">
        <f t="shared" si="24"/>
        <v>3.9086929330831768E-3</v>
      </c>
      <c r="AR8" s="15">
        <f t="shared" si="25"/>
        <v>7.817385866166354E-4</v>
      </c>
      <c r="AS8" s="27">
        <f t="shared" si="26"/>
        <v>1.5634771732332708E-3</v>
      </c>
      <c r="AT8" s="159">
        <f t="shared" si="27"/>
        <v>4.0064102564102561E-3</v>
      </c>
      <c r="AU8" s="24">
        <f t="shared" si="28"/>
        <v>4.1091387245233398E-3</v>
      </c>
      <c r="AV8" s="15">
        <f t="shared" si="29"/>
        <v>8.2182774490466791E-4</v>
      </c>
      <c r="AW8" s="27">
        <f t="shared" si="30"/>
        <v>1.6436554898093358E-3</v>
      </c>
      <c r="AX8" s="19">
        <f t="shared" si="31"/>
        <v>4.2735042735042731E-3</v>
      </c>
      <c r="AY8" s="14">
        <f t="shared" si="32"/>
        <v>8.5470085470085459E-4</v>
      </c>
      <c r="AZ8" s="21">
        <f t="shared" si="33"/>
        <v>1.7094017094017092E-3</v>
      </c>
      <c r="BA8" s="24">
        <f t="shared" si="34"/>
        <v>4.578754578754579E-3</v>
      </c>
      <c r="BB8" s="15">
        <f t="shared" si="35"/>
        <v>9.1575091575091575E-4</v>
      </c>
      <c r="BC8" s="27">
        <f t="shared" si="36"/>
        <v>1.8315018315018315E-3</v>
      </c>
      <c r="BD8" s="19">
        <f t="shared" si="37"/>
        <v>5.341880341880342E-3</v>
      </c>
      <c r="BE8" s="14">
        <f t="shared" si="38"/>
        <v>1.0683760683760685E-3</v>
      </c>
      <c r="BF8" s="42">
        <f t="shared" si="39"/>
        <v>2.136752136752137E-3</v>
      </c>
      <c r="BG8" s="180">
        <f t="shared" si="50"/>
        <v>3.7707390648567117E-2</v>
      </c>
      <c r="BH8" s="50">
        <f t="shared" si="51"/>
        <v>8.2473420888055038E-2</v>
      </c>
      <c r="BI8" s="97">
        <f t="shared" si="52"/>
        <v>0.17338510848126232</v>
      </c>
      <c r="BJ8" s="176" t="str">
        <f t="shared" si="53"/>
        <v>Robic Jeanne</v>
      </c>
      <c r="BK8" s="94">
        <f t="shared" si="43"/>
        <v>3.6840554081933388E-2</v>
      </c>
      <c r="BL8" s="50">
        <f t="shared" si="44"/>
        <v>7.956259426847663E-2</v>
      </c>
      <c r="BM8" s="97">
        <f t="shared" si="45"/>
        <v>0.16905048076923077</v>
      </c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ht="18.600000000000001" customHeight="1" thickBot="1">
      <c r="A9" s="182">
        <v>4.1666666666666664E-2</v>
      </c>
      <c r="B9" s="187">
        <v>6</v>
      </c>
      <c r="C9" s="304" t="s">
        <v>51</v>
      </c>
      <c r="D9" s="309">
        <v>14</v>
      </c>
      <c r="E9" s="149">
        <f t="shared" si="54"/>
        <v>129.16666666666666</v>
      </c>
      <c r="F9" s="31">
        <f t="shared" si="46"/>
        <v>125</v>
      </c>
      <c r="G9" s="53">
        <f t="shared" si="55"/>
        <v>116.66666666666667</v>
      </c>
      <c r="H9" s="77">
        <f t="shared" si="56"/>
        <v>250</v>
      </c>
      <c r="I9" s="213">
        <f t="shared" si="47"/>
        <v>233.33333333333334</v>
      </c>
      <c r="J9" s="216">
        <f t="shared" si="40"/>
        <v>221.66666666666663</v>
      </c>
      <c r="K9" s="207">
        <f t="shared" si="57"/>
        <v>466.66666666666669</v>
      </c>
      <c r="L9" s="30">
        <f t="shared" si="41"/>
        <v>664.99999999999989</v>
      </c>
      <c r="M9" s="207">
        <f t="shared" si="42"/>
        <v>332.49999999999994</v>
      </c>
      <c r="N9" s="204">
        <f t="shared" si="0"/>
        <v>5.6689342403628109E-4</v>
      </c>
      <c r="O9" s="32">
        <f t="shared" si="1"/>
        <v>5.9523809523809518E-4</v>
      </c>
      <c r="P9" s="59">
        <f t="shared" si="2"/>
        <v>6.2656641604010032E-4</v>
      </c>
      <c r="Q9" s="63">
        <f t="shared" si="3"/>
        <v>8.5042517857227885E-4</v>
      </c>
      <c r="R9" s="33">
        <f t="shared" si="4"/>
        <v>8.9294643750089287E-4</v>
      </c>
      <c r="S9" s="67">
        <f t="shared" si="5"/>
        <v>9.3994361842199259E-4</v>
      </c>
      <c r="T9" s="56">
        <f t="shared" si="6"/>
        <v>1.1904761904761904E-3</v>
      </c>
      <c r="U9" s="32">
        <f t="shared" si="7"/>
        <v>1.2531328320802006E-3</v>
      </c>
      <c r="V9" s="59">
        <f t="shared" si="8"/>
        <v>1.2939958592132505E-3</v>
      </c>
      <c r="W9" s="63">
        <f t="shared" si="9"/>
        <v>1.488095238095238E-3</v>
      </c>
      <c r="X9" s="33">
        <f t="shared" si="10"/>
        <v>1.5664160401002508E-3</v>
      </c>
      <c r="Y9" s="67">
        <f t="shared" si="11"/>
        <v>1.617494824016563E-3</v>
      </c>
      <c r="Z9" s="71">
        <f t="shared" si="12"/>
        <v>2.5062656641604013E-3</v>
      </c>
      <c r="AA9" s="87">
        <f t="shared" si="13"/>
        <v>2.6455026455026454E-3</v>
      </c>
      <c r="AB9" s="193">
        <f t="shared" si="14"/>
        <v>3.1328320802005015E-3</v>
      </c>
      <c r="AC9" s="176" t="str">
        <f t="shared" si="48"/>
        <v>Robic François</v>
      </c>
      <c r="AD9" s="175">
        <f t="shared" si="15"/>
        <v>3.3068783068783067E-3</v>
      </c>
      <c r="AE9" s="14">
        <f t="shared" si="16"/>
        <v>6.6137566137566134E-4</v>
      </c>
      <c r="AF9" s="21">
        <f t="shared" si="17"/>
        <v>1.3227513227513227E-3</v>
      </c>
      <c r="AG9" s="24">
        <f t="shared" si="18"/>
        <v>3.4209085933223863E-3</v>
      </c>
      <c r="AH9" s="15">
        <f t="shared" si="19"/>
        <v>6.8418171866447728E-4</v>
      </c>
      <c r="AI9" s="15">
        <f t="shared" si="20"/>
        <v>1.3683634373289546E-3</v>
      </c>
      <c r="AJ9" s="15">
        <f t="shared" si="58"/>
        <v>2.7367268746579091E-3</v>
      </c>
      <c r="AK9" s="15">
        <f t="shared" si="59"/>
        <v>4.1050903119868639E-3</v>
      </c>
      <c r="AL9" s="27">
        <f t="shared" si="60"/>
        <v>5.1313628899835794E-3</v>
      </c>
      <c r="AM9" s="19">
        <f t="shared" si="21"/>
        <v>3.5014005602240893E-3</v>
      </c>
      <c r="AN9" s="14">
        <f t="shared" si="22"/>
        <v>7.0028011204481782E-4</v>
      </c>
      <c r="AO9" s="42">
        <f t="shared" si="23"/>
        <v>1.4005602240896356E-3</v>
      </c>
      <c r="AP9" s="176" t="str">
        <f t="shared" si="49"/>
        <v>Robic François</v>
      </c>
      <c r="AQ9" s="91">
        <f t="shared" si="24"/>
        <v>3.629500580720093E-3</v>
      </c>
      <c r="AR9" s="15">
        <f t="shared" si="25"/>
        <v>7.2590011614401858E-4</v>
      </c>
      <c r="AS9" s="27">
        <f t="shared" si="26"/>
        <v>1.4518002322880372E-3</v>
      </c>
      <c r="AT9" s="159">
        <f t="shared" si="27"/>
        <v>3.7202380952380946E-3</v>
      </c>
      <c r="AU9" s="24">
        <f t="shared" si="28"/>
        <v>3.8156288156288155E-3</v>
      </c>
      <c r="AV9" s="15">
        <f t="shared" si="29"/>
        <v>7.6312576312576313E-4</v>
      </c>
      <c r="AW9" s="27">
        <f t="shared" si="30"/>
        <v>1.5262515262515263E-3</v>
      </c>
      <c r="AX9" s="19">
        <f t="shared" si="31"/>
        <v>3.968253968253968E-3</v>
      </c>
      <c r="AY9" s="14">
        <f t="shared" si="32"/>
        <v>7.9365079365079365E-4</v>
      </c>
      <c r="AZ9" s="21">
        <f t="shared" si="33"/>
        <v>1.5873015873015873E-3</v>
      </c>
      <c r="BA9" s="24">
        <f t="shared" si="34"/>
        <v>4.2517006802721092E-3</v>
      </c>
      <c r="BB9" s="15">
        <f t="shared" si="35"/>
        <v>8.5034013605442185E-4</v>
      </c>
      <c r="BC9" s="27">
        <f t="shared" si="36"/>
        <v>1.7006802721088437E-3</v>
      </c>
      <c r="BD9" s="19">
        <f t="shared" si="37"/>
        <v>4.96031746031746E-3</v>
      </c>
      <c r="BE9" s="14">
        <f t="shared" si="38"/>
        <v>9.9206349206349201E-4</v>
      </c>
      <c r="BF9" s="42">
        <f t="shared" si="39"/>
        <v>1.984126984126984E-3</v>
      </c>
      <c r="BG9" s="180">
        <f t="shared" si="50"/>
        <v>3.5014005602240897E-2</v>
      </c>
      <c r="BH9" s="50">
        <f t="shared" si="51"/>
        <v>7.658246225319397E-2</v>
      </c>
      <c r="BI9" s="97">
        <f t="shared" si="52"/>
        <v>0.16100045787545786</v>
      </c>
      <c r="BJ9" s="176" t="str">
        <f t="shared" si="53"/>
        <v>Robic François</v>
      </c>
      <c r="BK9" s="94">
        <f t="shared" si="43"/>
        <v>3.4209085933223859E-2</v>
      </c>
      <c r="BL9" s="50">
        <f t="shared" si="44"/>
        <v>7.3879551820728293E-2</v>
      </c>
      <c r="BM9" s="97">
        <f t="shared" si="45"/>
        <v>0.15697544642857139</v>
      </c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ht="18.600000000000001" customHeight="1">
      <c r="A10" s="182">
        <v>4.1666666666666664E-2</v>
      </c>
      <c r="B10" s="186">
        <v>7</v>
      </c>
      <c r="C10" s="304" t="s">
        <v>52</v>
      </c>
      <c r="D10" s="309">
        <v>13</v>
      </c>
      <c r="E10" s="149">
        <f t="shared" si="54"/>
        <v>120.83333333333333</v>
      </c>
      <c r="F10" s="31">
        <f t="shared" si="46"/>
        <v>116.66666666666667</v>
      </c>
      <c r="G10" s="53">
        <f t="shared" si="55"/>
        <v>108.33333333333333</v>
      </c>
      <c r="H10" s="77">
        <f t="shared" si="56"/>
        <v>233.33333333333334</v>
      </c>
      <c r="I10" s="213">
        <f t="shared" si="47"/>
        <v>216.66666666666666</v>
      </c>
      <c r="J10" s="216">
        <f t="shared" si="40"/>
        <v>205.83333333333334</v>
      </c>
      <c r="K10" s="207">
        <f t="shared" si="57"/>
        <v>433.33333333333331</v>
      </c>
      <c r="L10" s="30">
        <f t="shared" si="41"/>
        <v>617.5</v>
      </c>
      <c r="M10" s="207">
        <f t="shared" si="42"/>
        <v>308.75</v>
      </c>
      <c r="N10" s="204">
        <f t="shared" si="0"/>
        <v>6.1050061050061039E-4</v>
      </c>
      <c r="O10" s="32">
        <f t="shared" si="1"/>
        <v>6.4102564102564103E-4</v>
      </c>
      <c r="P10" s="59">
        <f t="shared" si="2"/>
        <v>6.7476383265856947E-4</v>
      </c>
      <c r="Q10" s="63">
        <f t="shared" si="3"/>
        <v>9.1584250000091561E-4</v>
      </c>
      <c r="R10" s="33">
        <f t="shared" si="4"/>
        <v>9.6163462500096152E-4</v>
      </c>
      <c r="S10" s="67">
        <f t="shared" si="5"/>
        <v>1.0122469736852226E-3</v>
      </c>
      <c r="T10" s="56">
        <f t="shared" si="6"/>
        <v>1.2820512820512821E-3</v>
      </c>
      <c r="U10" s="32">
        <f t="shared" si="7"/>
        <v>1.3495276653171389E-3</v>
      </c>
      <c r="V10" s="59">
        <f t="shared" si="8"/>
        <v>1.3935340022296543E-3</v>
      </c>
      <c r="W10" s="63">
        <f t="shared" si="9"/>
        <v>1.6025641025641025E-3</v>
      </c>
      <c r="X10" s="33">
        <f t="shared" si="10"/>
        <v>1.6869095816464236E-3</v>
      </c>
      <c r="Y10" s="67">
        <f t="shared" si="11"/>
        <v>1.7419175027870678E-3</v>
      </c>
      <c r="Z10" s="71">
        <f t="shared" si="12"/>
        <v>2.6990553306342779E-3</v>
      </c>
      <c r="AA10" s="87">
        <f t="shared" si="13"/>
        <v>2.8490028490028487E-3</v>
      </c>
      <c r="AB10" s="193">
        <f t="shared" si="14"/>
        <v>3.3738191632928472E-3</v>
      </c>
      <c r="AC10" s="176" t="str">
        <f t="shared" si="48"/>
        <v>Sosson Kévin</v>
      </c>
      <c r="AD10" s="175">
        <f t="shared" si="15"/>
        <v>3.5612535612535609E-3</v>
      </c>
      <c r="AE10" s="14">
        <f t="shared" si="16"/>
        <v>7.1225071225071218E-4</v>
      </c>
      <c r="AF10" s="21">
        <f t="shared" si="17"/>
        <v>1.4245014245014244E-3</v>
      </c>
      <c r="AG10" s="24">
        <f t="shared" si="18"/>
        <v>3.6840554081933388E-3</v>
      </c>
      <c r="AH10" s="15">
        <f t="shared" si="19"/>
        <v>7.3681108163866781E-4</v>
      </c>
      <c r="AI10" s="15">
        <f t="shared" si="20"/>
        <v>1.4736221632773356E-3</v>
      </c>
      <c r="AJ10" s="15">
        <f t="shared" si="58"/>
        <v>2.9472443265546712E-3</v>
      </c>
      <c r="AK10" s="15">
        <f t="shared" si="59"/>
        <v>4.4208664898320073E-3</v>
      </c>
      <c r="AL10" s="27">
        <f t="shared" si="60"/>
        <v>5.5260831122900082E-3</v>
      </c>
      <c r="AM10" s="19">
        <f t="shared" si="21"/>
        <v>3.770739064856712E-3</v>
      </c>
      <c r="AN10" s="14">
        <f t="shared" si="22"/>
        <v>7.5414781297134241E-4</v>
      </c>
      <c r="AO10" s="42">
        <f t="shared" si="23"/>
        <v>1.5082956259426848E-3</v>
      </c>
      <c r="AP10" s="176" t="str">
        <f t="shared" si="49"/>
        <v>Sosson Kévin</v>
      </c>
      <c r="AQ10" s="91">
        <f t="shared" si="24"/>
        <v>3.9086929330831768E-3</v>
      </c>
      <c r="AR10" s="15">
        <f t="shared" si="25"/>
        <v>7.817385866166354E-4</v>
      </c>
      <c r="AS10" s="27">
        <f t="shared" si="26"/>
        <v>1.5634771732332708E-3</v>
      </c>
      <c r="AT10" s="159">
        <f t="shared" si="27"/>
        <v>4.0064102564102561E-3</v>
      </c>
      <c r="AU10" s="24">
        <f t="shared" si="28"/>
        <v>4.1091387245233398E-3</v>
      </c>
      <c r="AV10" s="15">
        <f t="shared" si="29"/>
        <v>8.2182774490466791E-4</v>
      </c>
      <c r="AW10" s="27">
        <f t="shared" si="30"/>
        <v>1.6436554898093358E-3</v>
      </c>
      <c r="AX10" s="19">
        <f t="shared" si="31"/>
        <v>4.2735042735042731E-3</v>
      </c>
      <c r="AY10" s="14">
        <f t="shared" si="32"/>
        <v>8.5470085470085459E-4</v>
      </c>
      <c r="AZ10" s="21">
        <f t="shared" si="33"/>
        <v>1.7094017094017092E-3</v>
      </c>
      <c r="BA10" s="24">
        <f t="shared" si="34"/>
        <v>4.578754578754579E-3</v>
      </c>
      <c r="BB10" s="15">
        <f t="shared" si="35"/>
        <v>9.1575091575091575E-4</v>
      </c>
      <c r="BC10" s="27">
        <f t="shared" si="36"/>
        <v>1.8315018315018315E-3</v>
      </c>
      <c r="BD10" s="19">
        <f t="shared" si="37"/>
        <v>5.341880341880342E-3</v>
      </c>
      <c r="BE10" s="14">
        <f t="shared" si="38"/>
        <v>1.0683760683760685E-3</v>
      </c>
      <c r="BF10" s="42">
        <f t="shared" si="39"/>
        <v>2.136752136752137E-3</v>
      </c>
      <c r="BG10" s="180">
        <f t="shared" si="50"/>
        <v>3.7707390648567117E-2</v>
      </c>
      <c r="BH10" s="50">
        <f t="shared" si="51"/>
        <v>8.2473420888055038E-2</v>
      </c>
      <c r="BI10" s="97">
        <f t="shared" si="52"/>
        <v>0.17338510848126232</v>
      </c>
      <c r="BJ10" s="176" t="str">
        <f t="shared" si="53"/>
        <v>Sosson Kévin</v>
      </c>
      <c r="BK10" s="94">
        <f t="shared" si="43"/>
        <v>3.6840554081933388E-2</v>
      </c>
      <c r="BL10" s="50">
        <f t="shared" si="44"/>
        <v>7.956259426847663E-2</v>
      </c>
      <c r="BM10" s="97">
        <f t="shared" si="45"/>
        <v>0.16905048076923077</v>
      </c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ht="18.600000000000001" customHeight="1">
      <c r="A11" s="182">
        <v>4.1666666666666664E-2</v>
      </c>
      <c r="B11" s="187">
        <v>8</v>
      </c>
      <c r="C11" s="304" t="s">
        <v>53</v>
      </c>
      <c r="D11" s="309">
        <v>15</v>
      </c>
      <c r="E11" s="149">
        <f t="shared" si="54"/>
        <v>137.5</v>
      </c>
      <c r="F11" s="31">
        <f t="shared" si="46"/>
        <v>133.33333333333334</v>
      </c>
      <c r="G11" s="53">
        <f t="shared" si="55"/>
        <v>125</v>
      </c>
      <c r="H11" s="77">
        <f t="shared" si="56"/>
        <v>266.66666666666669</v>
      </c>
      <c r="I11" s="213">
        <f t="shared" si="47"/>
        <v>250</v>
      </c>
      <c r="J11" s="216">
        <f t="shared" si="40"/>
        <v>237.5</v>
      </c>
      <c r="K11" s="207">
        <f t="shared" si="57"/>
        <v>500</v>
      </c>
      <c r="L11" s="30">
        <f t="shared" si="41"/>
        <v>712.5</v>
      </c>
      <c r="M11" s="207">
        <f t="shared" si="42"/>
        <v>356.25</v>
      </c>
      <c r="N11" s="204">
        <f>((A11)/(D11*1.05))/5</f>
        <v>5.2910052910052903E-4</v>
      </c>
      <c r="O11" s="32">
        <f>((A11)/(D11*1))/5</f>
        <v>5.5555555555555545E-4</v>
      </c>
      <c r="P11" s="59">
        <f>((A11)/(D11*0.95))/5</f>
        <v>5.8479532163742691E-4</v>
      </c>
      <c r="Q11" s="63">
        <f>((A11)/(D11*1.05))/3.333</f>
        <v>7.937301666674603E-4</v>
      </c>
      <c r="R11" s="33">
        <f>((A11)/(D11*1))/3.333</f>
        <v>8.3341667500083324E-4</v>
      </c>
      <c r="S11" s="67">
        <f>((A11)/(D11*0.95))/3.333</f>
        <v>8.7728071052719299E-4</v>
      </c>
      <c r="T11" s="56">
        <f>((A11)/(D11))/2.5</f>
        <v>1.1111111111111109E-3</v>
      </c>
      <c r="U11" s="32">
        <f>((A11)/(D11*0.95))/2.5</f>
        <v>1.1695906432748538E-3</v>
      </c>
      <c r="V11" s="59">
        <f>((A11)/(D11*0.92))/2.5</f>
        <v>1.2077294685990335E-3</v>
      </c>
      <c r="W11" s="63">
        <f>((A11)/(D11))/2</f>
        <v>1.3888888888888887E-3</v>
      </c>
      <c r="X11" s="33">
        <f>((A11)/(D11*0.95))/2</f>
        <v>1.4619883040935672E-3</v>
      </c>
      <c r="Y11" s="67">
        <f>((A11)/(D11*0.92))/2</f>
        <v>1.509661835748792E-3</v>
      </c>
      <c r="Z11" s="71">
        <f>((A11)/(D11*0.95))/1.25</f>
        <v>2.3391812865497076E-3</v>
      </c>
      <c r="AA11" s="87">
        <f>((A11)/(D11*0.9))/1.25</f>
        <v>2.4691358024691358E-3</v>
      </c>
      <c r="AB11" s="193">
        <f>((A11)/(D11*0.95))/1</f>
        <v>2.9239766081871343E-3</v>
      </c>
      <c r="AC11" s="176" t="str">
        <f t="shared" si="48"/>
        <v>Sosson Aurélien</v>
      </c>
      <c r="AD11" s="175">
        <f>((A11)/(D11*0.9))</f>
        <v>3.0864197530864196E-3</v>
      </c>
      <c r="AE11" s="14">
        <f>((A11)/(D11*0.9))/5</f>
        <v>6.1728395061728394E-4</v>
      </c>
      <c r="AF11" s="21">
        <f>((A11)/(D11*0.9))/2.5</f>
        <v>1.2345679012345679E-3</v>
      </c>
      <c r="AG11" s="24">
        <f>((A11)/(D11*0.87))</f>
        <v>3.1928480204342271E-3</v>
      </c>
      <c r="AH11" s="15">
        <f>((A11)/(D11*0.87))/5</f>
        <v>6.385696040868454E-4</v>
      </c>
      <c r="AI11" s="15">
        <f>((A11)/(D11*0.87))/2.5</f>
        <v>1.2771392081736908E-3</v>
      </c>
      <c r="AJ11" s="15">
        <f t="shared" si="58"/>
        <v>2.5542784163473816E-3</v>
      </c>
      <c r="AK11" s="15">
        <f>AI11*3</f>
        <v>3.8314176245210722E-3</v>
      </c>
      <c r="AL11" s="27">
        <f>AG11*1.5</f>
        <v>4.7892720306513406E-3</v>
      </c>
      <c r="AM11" s="19">
        <f>((A11)/(D11*0.85))</f>
        <v>3.26797385620915E-3</v>
      </c>
      <c r="AN11" s="14">
        <f>((A11)/(D11*0.85))/5</f>
        <v>6.5359477124183002E-4</v>
      </c>
      <c r="AO11" s="42">
        <f>((A11)/(D11*0.85))/2.5</f>
        <v>1.30718954248366E-3</v>
      </c>
      <c r="AP11" s="176" t="str">
        <f t="shared" si="49"/>
        <v>Sosson Aurélien</v>
      </c>
      <c r="AQ11" s="91">
        <f>((A11)/(D11*0.82))</f>
        <v>3.3875338753387536E-3</v>
      </c>
      <c r="AR11" s="15">
        <f>((A11)/(D11*0.82))/5</f>
        <v>6.7750677506775068E-4</v>
      </c>
      <c r="AS11" s="27">
        <f>((A11)/(D11*0.82))/2.5</f>
        <v>1.3550135501355014E-3</v>
      </c>
      <c r="AT11" s="159">
        <f>((A11)/(D11*0.8))</f>
        <v>3.472222222222222E-3</v>
      </c>
      <c r="AU11" s="24">
        <f>((A11)/(D11*0.78))</f>
        <v>3.5612535612535609E-3</v>
      </c>
      <c r="AV11" s="15">
        <f>((A11)/(D11*0.78))/5</f>
        <v>7.1225071225071218E-4</v>
      </c>
      <c r="AW11" s="27">
        <f>((A11)/(D11*0.78))/2.5</f>
        <v>1.4245014245014244E-3</v>
      </c>
      <c r="AX11" s="19">
        <f>((A11)/(D11*0.75))</f>
        <v>3.7037037037037034E-3</v>
      </c>
      <c r="AY11" s="14">
        <f>((A11)/(D11*0.75))/5</f>
        <v>7.407407407407407E-4</v>
      </c>
      <c r="AZ11" s="21">
        <f>((A11)/(D11*0.75))/2.5</f>
        <v>1.4814814814814814E-3</v>
      </c>
      <c r="BA11" s="24">
        <f>((A11)/(D11*0.7))</f>
        <v>3.968253968253968E-3</v>
      </c>
      <c r="BB11" s="15">
        <f>((A11)/(D11*0.7))/5</f>
        <v>7.9365079365079365E-4</v>
      </c>
      <c r="BC11" s="27">
        <f>((A11)/(D11*0.7))/2.5</f>
        <v>1.5873015873015873E-3</v>
      </c>
      <c r="BD11" s="19">
        <f>((A11)/(D11*0.6))</f>
        <v>4.6296296296296294E-3</v>
      </c>
      <c r="BE11" s="14">
        <f>((A11)/(D11*0.6))/5</f>
        <v>9.2592592592592585E-4</v>
      </c>
      <c r="BF11" s="42">
        <f>((A11)/(D11*0.6))/2.5</f>
        <v>1.8518518518518517E-3</v>
      </c>
      <c r="BG11" s="180">
        <f>AM11*10</f>
        <v>3.2679738562091498E-2</v>
      </c>
      <c r="BH11" s="50">
        <f>AQ11*21.1</f>
        <v>7.1476964769647711E-2</v>
      </c>
      <c r="BI11" s="97">
        <f>AU11*42.195</f>
        <v>0.15026709401709401</v>
      </c>
      <c r="BJ11" s="176" t="str">
        <f t="shared" si="53"/>
        <v>Sosson Aurélien</v>
      </c>
      <c r="BK11" s="94">
        <f t="shared" ref="BK11" si="61">AG11*10</f>
        <v>3.1928480204342274E-2</v>
      </c>
      <c r="BL11" s="50">
        <f t="shared" ref="BL11" si="62">AM11*21.1</f>
        <v>6.8954248366013063E-2</v>
      </c>
      <c r="BM11" s="97">
        <f t="shared" ref="BM11" si="63">AT11*42.195</f>
        <v>0.14651041666666667</v>
      </c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ht="18.600000000000001" customHeight="1" thickBot="1">
      <c r="A12" s="182">
        <v>4.1666666666666664E-2</v>
      </c>
      <c r="B12" s="187">
        <v>9</v>
      </c>
      <c r="C12" s="304" t="s">
        <v>54</v>
      </c>
      <c r="D12" s="309">
        <v>12</v>
      </c>
      <c r="E12" s="149">
        <f t="shared" si="54"/>
        <v>112.5</v>
      </c>
      <c r="F12" s="31">
        <f t="shared" si="46"/>
        <v>108.33333333333333</v>
      </c>
      <c r="G12" s="53">
        <f t="shared" si="55"/>
        <v>100</v>
      </c>
      <c r="H12" s="77">
        <f t="shared" si="56"/>
        <v>216.66666666666666</v>
      </c>
      <c r="I12" s="213">
        <f t="shared" si="47"/>
        <v>200</v>
      </c>
      <c r="J12" s="216">
        <f t="shared" si="40"/>
        <v>189.99999999999997</v>
      </c>
      <c r="K12" s="207">
        <f t="shared" si="57"/>
        <v>400</v>
      </c>
      <c r="L12" s="30">
        <f t="shared" si="41"/>
        <v>569.99999999999989</v>
      </c>
      <c r="M12" s="207">
        <f t="shared" si="42"/>
        <v>284.99999999999994</v>
      </c>
      <c r="N12" s="204">
        <f t="shared" si="0"/>
        <v>6.6137566137566123E-4</v>
      </c>
      <c r="O12" s="32">
        <f t="shared" si="1"/>
        <v>6.9444444444444436E-4</v>
      </c>
      <c r="P12" s="59">
        <f t="shared" si="2"/>
        <v>7.3099415204678369E-4</v>
      </c>
      <c r="Q12" s="63">
        <f t="shared" si="3"/>
        <v>9.9216270833432521E-4</v>
      </c>
      <c r="R12" s="33">
        <f t="shared" si="4"/>
        <v>1.0417708437510417E-3</v>
      </c>
      <c r="S12" s="67">
        <f t="shared" si="5"/>
        <v>1.0966008881589913E-3</v>
      </c>
      <c r="T12" s="56">
        <f t="shared" si="6"/>
        <v>1.3888888888888887E-3</v>
      </c>
      <c r="U12" s="32">
        <f t="shared" si="7"/>
        <v>1.4619883040935674E-3</v>
      </c>
      <c r="V12" s="59">
        <f t="shared" si="8"/>
        <v>1.509661835748792E-3</v>
      </c>
      <c r="W12" s="63">
        <f t="shared" si="9"/>
        <v>1.736111111111111E-3</v>
      </c>
      <c r="X12" s="33">
        <f t="shared" si="10"/>
        <v>1.8274853801169592E-3</v>
      </c>
      <c r="Y12" s="67">
        <f t="shared" si="11"/>
        <v>1.88707729468599E-3</v>
      </c>
      <c r="Z12" s="71">
        <f t="shared" si="12"/>
        <v>2.9239766081871348E-3</v>
      </c>
      <c r="AA12" s="87">
        <f t="shared" si="13"/>
        <v>3.0864197530864191E-3</v>
      </c>
      <c r="AB12" s="193">
        <f t="shared" si="14"/>
        <v>3.6549707602339184E-3</v>
      </c>
      <c r="AC12" s="176" t="str">
        <f t="shared" si="48"/>
        <v>Le Tocquec Julien</v>
      </c>
      <c r="AD12" s="175">
        <f t="shared" si="15"/>
        <v>3.858024691358024E-3</v>
      </c>
      <c r="AE12" s="14">
        <f t="shared" si="16"/>
        <v>7.7160493827160479E-4</v>
      </c>
      <c r="AF12" s="21">
        <f t="shared" si="17"/>
        <v>1.5432098765432096E-3</v>
      </c>
      <c r="AG12" s="24">
        <f t="shared" si="18"/>
        <v>3.9910600255427843E-3</v>
      </c>
      <c r="AH12" s="15">
        <f t="shared" si="19"/>
        <v>7.9821200510855688E-4</v>
      </c>
      <c r="AI12" s="15">
        <f t="shared" si="20"/>
        <v>1.5964240102171138E-3</v>
      </c>
      <c r="AJ12" s="15">
        <f t="shared" si="58"/>
        <v>3.1928480204342275E-3</v>
      </c>
      <c r="AK12" s="15">
        <f t="shared" si="59"/>
        <v>4.7892720306513415E-3</v>
      </c>
      <c r="AL12" s="27">
        <f t="shared" si="60"/>
        <v>5.9865900383141765E-3</v>
      </c>
      <c r="AM12" s="19">
        <f t="shared" si="21"/>
        <v>4.0849673202614381E-3</v>
      </c>
      <c r="AN12" s="14">
        <f t="shared" si="22"/>
        <v>8.1699346405228761E-4</v>
      </c>
      <c r="AO12" s="42">
        <f t="shared" si="23"/>
        <v>1.6339869281045752E-3</v>
      </c>
      <c r="AP12" s="176" t="str">
        <f t="shared" si="49"/>
        <v>Le Tocquec Julien</v>
      </c>
      <c r="AQ12" s="91">
        <f t="shared" si="24"/>
        <v>4.2344173441734414E-3</v>
      </c>
      <c r="AR12" s="15">
        <f t="shared" si="25"/>
        <v>8.4688346883468829E-4</v>
      </c>
      <c r="AS12" s="27">
        <f t="shared" si="26"/>
        <v>1.6937669376693766E-3</v>
      </c>
      <c r="AT12" s="159">
        <f t="shared" si="27"/>
        <v>4.3402777777777771E-3</v>
      </c>
      <c r="AU12" s="24">
        <f t="shared" si="28"/>
        <v>4.4515669515669517E-3</v>
      </c>
      <c r="AV12" s="15">
        <f t="shared" si="29"/>
        <v>8.9031339031339033E-4</v>
      </c>
      <c r="AW12" s="27">
        <f t="shared" si="30"/>
        <v>1.7806267806267807E-3</v>
      </c>
      <c r="AX12" s="19">
        <f t="shared" si="31"/>
        <v>4.6296296296296294E-3</v>
      </c>
      <c r="AY12" s="14">
        <f t="shared" si="32"/>
        <v>9.2592592592592585E-4</v>
      </c>
      <c r="AZ12" s="21">
        <f t="shared" si="33"/>
        <v>1.8518518518518517E-3</v>
      </c>
      <c r="BA12" s="24">
        <f t="shared" si="34"/>
        <v>4.9603174603174609E-3</v>
      </c>
      <c r="BB12" s="15">
        <f t="shared" si="35"/>
        <v>9.9206349206349223E-4</v>
      </c>
      <c r="BC12" s="27">
        <f t="shared" si="36"/>
        <v>1.9841269841269845E-3</v>
      </c>
      <c r="BD12" s="19">
        <f t="shared" si="37"/>
        <v>5.7870370370370376E-3</v>
      </c>
      <c r="BE12" s="14">
        <f t="shared" si="38"/>
        <v>1.1574074074074076E-3</v>
      </c>
      <c r="BF12" s="42">
        <f t="shared" si="39"/>
        <v>2.3148148148148151E-3</v>
      </c>
      <c r="BG12" s="180">
        <f t="shared" si="50"/>
        <v>4.084967320261438E-2</v>
      </c>
      <c r="BH12" s="50">
        <f t="shared" si="51"/>
        <v>8.9346205962059624E-2</v>
      </c>
      <c r="BI12" s="97">
        <f t="shared" si="52"/>
        <v>0.18783386752136752</v>
      </c>
      <c r="BJ12" s="176" t="str">
        <f t="shared" si="53"/>
        <v>Le Tocquec Julien</v>
      </c>
      <c r="BK12" s="94">
        <f t="shared" si="43"/>
        <v>3.9910600255427843E-2</v>
      </c>
      <c r="BL12" s="50">
        <f t="shared" si="44"/>
        <v>8.6192810457516353E-2</v>
      </c>
      <c r="BM12" s="97">
        <f t="shared" si="45"/>
        <v>0.1831380208333333</v>
      </c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8.600000000000001" customHeight="1">
      <c r="A13" s="182">
        <v>4.1666666666666664E-2</v>
      </c>
      <c r="B13" s="186">
        <v>10</v>
      </c>
      <c r="C13" s="304" t="s">
        <v>55</v>
      </c>
      <c r="D13" s="309">
        <v>10.5</v>
      </c>
      <c r="E13" s="149">
        <f t="shared" si="54"/>
        <v>100</v>
      </c>
      <c r="F13" s="31">
        <f t="shared" si="46"/>
        <v>95.833333333333329</v>
      </c>
      <c r="G13" s="53">
        <f t="shared" si="55"/>
        <v>87.5</v>
      </c>
      <c r="H13" s="77">
        <f t="shared" si="56"/>
        <v>191.66666666666666</v>
      </c>
      <c r="I13" s="213">
        <f t="shared" si="47"/>
        <v>175</v>
      </c>
      <c r="J13" s="216">
        <f t="shared" si="40"/>
        <v>166.25</v>
      </c>
      <c r="K13" s="207">
        <f t="shared" si="57"/>
        <v>350</v>
      </c>
      <c r="L13" s="30">
        <f t="shared" si="41"/>
        <v>498.75</v>
      </c>
      <c r="M13" s="207">
        <f t="shared" si="42"/>
        <v>249.375</v>
      </c>
      <c r="N13" s="204">
        <f t="shared" si="0"/>
        <v>7.5585789871504148E-4</v>
      </c>
      <c r="O13" s="32">
        <f t="shared" si="1"/>
        <v>7.9365079365079365E-4</v>
      </c>
      <c r="P13" s="59">
        <f t="shared" si="2"/>
        <v>8.3542188805346695E-4</v>
      </c>
      <c r="Q13" s="63">
        <f t="shared" si="3"/>
        <v>1.1339002380963718E-3</v>
      </c>
      <c r="R13" s="33">
        <f t="shared" si="4"/>
        <v>1.1905952500011906E-3</v>
      </c>
      <c r="S13" s="67">
        <f t="shared" si="5"/>
        <v>1.2532581578959901E-3</v>
      </c>
      <c r="T13" s="56">
        <f t="shared" si="6"/>
        <v>1.5873015873015873E-3</v>
      </c>
      <c r="U13" s="32">
        <f t="shared" si="7"/>
        <v>1.6708437761069339E-3</v>
      </c>
      <c r="V13" s="59">
        <f t="shared" si="8"/>
        <v>1.725327812284334E-3</v>
      </c>
      <c r="W13" s="63">
        <f t="shared" si="9"/>
        <v>1.984126984126984E-3</v>
      </c>
      <c r="X13" s="33">
        <f t="shared" si="10"/>
        <v>2.0885547201336674E-3</v>
      </c>
      <c r="Y13" s="67">
        <f t="shared" si="11"/>
        <v>2.1566597653554175E-3</v>
      </c>
      <c r="Z13" s="71">
        <f t="shared" si="12"/>
        <v>3.3416875522138678E-3</v>
      </c>
      <c r="AA13" s="87">
        <f t="shared" si="13"/>
        <v>3.5273368606701929E-3</v>
      </c>
      <c r="AB13" s="193">
        <f t="shared" si="14"/>
        <v>4.1771094402673348E-3</v>
      </c>
      <c r="AC13" s="176" t="str">
        <f t="shared" si="48"/>
        <v>Le Tocquec Kélia</v>
      </c>
      <c r="AD13" s="175">
        <f t="shared" si="15"/>
        <v>4.4091710758377414E-3</v>
      </c>
      <c r="AE13" s="14">
        <f t="shared" si="16"/>
        <v>8.8183421516754824E-4</v>
      </c>
      <c r="AF13" s="21">
        <f t="shared" si="17"/>
        <v>1.7636684303350965E-3</v>
      </c>
      <c r="AG13" s="24">
        <f t="shared" si="18"/>
        <v>4.5612114577631814E-3</v>
      </c>
      <c r="AH13" s="15">
        <f t="shared" si="19"/>
        <v>9.1224229155263627E-4</v>
      </c>
      <c r="AI13" s="15">
        <f t="shared" si="20"/>
        <v>1.8244845831052725E-3</v>
      </c>
      <c r="AJ13" s="15">
        <f t="shared" si="58"/>
        <v>3.6489691662105451E-3</v>
      </c>
      <c r="AK13" s="15">
        <f t="shared" si="59"/>
        <v>5.4734537493158174E-3</v>
      </c>
      <c r="AL13" s="27">
        <f t="shared" si="60"/>
        <v>6.8418171866447726E-3</v>
      </c>
      <c r="AM13" s="19">
        <f t="shared" si="21"/>
        <v>4.6685340802987861E-3</v>
      </c>
      <c r="AN13" s="14">
        <f t="shared" si="22"/>
        <v>9.3370681605975717E-4</v>
      </c>
      <c r="AO13" s="42">
        <f t="shared" si="23"/>
        <v>1.8674136321195143E-3</v>
      </c>
      <c r="AP13" s="176" t="str">
        <f t="shared" si="49"/>
        <v>Le Tocquec Kélia</v>
      </c>
      <c r="AQ13" s="91">
        <f t="shared" si="24"/>
        <v>4.839334107626791E-3</v>
      </c>
      <c r="AR13" s="15">
        <f t="shared" si="25"/>
        <v>9.6786682152535822E-4</v>
      </c>
      <c r="AS13" s="27">
        <f t="shared" si="26"/>
        <v>1.9357336430507164E-3</v>
      </c>
      <c r="AT13" s="159">
        <f t="shared" si="27"/>
        <v>4.96031746031746E-3</v>
      </c>
      <c r="AU13" s="24">
        <f t="shared" si="28"/>
        <v>5.0875050875050874E-3</v>
      </c>
      <c r="AV13" s="15">
        <f t="shared" si="29"/>
        <v>1.0175010175010174E-3</v>
      </c>
      <c r="AW13" s="27">
        <f t="shared" si="30"/>
        <v>2.0350020350020349E-3</v>
      </c>
      <c r="AX13" s="19">
        <f t="shared" si="31"/>
        <v>5.2910052910052907E-3</v>
      </c>
      <c r="AY13" s="14">
        <f t="shared" si="32"/>
        <v>1.0582010582010581E-3</v>
      </c>
      <c r="AZ13" s="21">
        <f t="shared" si="33"/>
        <v>2.1164021164021161E-3</v>
      </c>
      <c r="BA13" s="24">
        <f t="shared" si="34"/>
        <v>5.6689342403628117E-3</v>
      </c>
      <c r="BB13" s="15">
        <f t="shared" si="35"/>
        <v>1.1337868480725624E-3</v>
      </c>
      <c r="BC13" s="27">
        <f t="shared" si="36"/>
        <v>2.2675736961451248E-3</v>
      </c>
      <c r="BD13" s="19">
        <f t="shared" si="37"/>
        <v>6.6137566137566134E-3</v>
      </c>
      <c r="BE13" s="14">
        <f t="shared" si="38"/>
        <v>1.3227513227513227E-3</v>
      </c>
      <c r="BF13" s="42">
        <f t="shared" si="39"/>
        <v>2.6455026455026454E-3</v>
      </c>
      <c r="BG13" s="180">
        <f t="shared" si="50"/>
        <v>4.6685340802987862E-2</v>
      </c>
      <c r="BH13" s="50">
        <f t="shared" si="51"/>
        <v>0.10210994967092529</v>
      </c>
      <c r="BI13" s="97">
        <f t="shared" si="52"/>
        <v>0.21466727716727715</v>
      </c>
      <c r="BJ13" s="176" t="str">
        <f t="shared" si="53"/>
        <v>Le Tocquec Kélia</v>
      </c>
      <c r="BK13" s="94">
        <f t="shared" si="43"/>
        <v>4.5612114577631813E-2</v>
      </c>
      <c r="BL13" s="50">
        <f t="shared" si="44"/>
        <v>9.8506069094304399E-2</v>
      </c>
      <c r="BM13" s="97">
        <f t="shared" si="45"/>
        <v>0.20930059523809522</v>
      </c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ht="18.600000000000001" customHeight="1">
      <c r="A14" s="182">
        <v>4.1666666666666664E-2</v>
      </c>
      <c r="B14" s="187">
        <v>11</v>
      </c>
      <c r="C14" s="305" t="s">
        <v>56</v>
      </c>
      <c r="D14" s="309">
        <v>13</v>
      </c>
      <c r="E14" s="149">
        <f t="shared" si="54"/>
        <v>120.83333333333333</v>
      </c>
      <c r="F14" s="31">
        <f t="shared" si="46"/>
        <v>116.66666666666667</v>
      </c>
      <c r="G14" s="53">
        <f t="shared" si="55"/>
        <v>108.33333333333333</v>
      </c>
      <c r="H14" s="77">
        <f t="shared" si="56"/>
        <v>233.33333333333334</v>
      </c>
      <c r="I14" s="213">
        <f t="shared" si="47"/>
        <v>216.66666666666666</v>
      </c>
      <c r="J14" s="216">
        <f t="shared" si="40"/>
        <v>205.83333333333334</v>
      </c>
      <c r="K14" s="207">
        <f t="shared" si="57"/>
        <v>433.33333333333331</v>
      </c>
      <c r="L14" s="30">
        <f t="shared" si="41"/>
        <v>617.5</v>
      </c>
      <c r="M14" s="207">
        <f t="shared" si="42"/>
        <v>308.75</v>
      </c>
      <c r="N14" s="204">
        <f t="shared" si="0"/>
        <v>6.1050061050061039E-4</v>
      </c>
      <c r="O14" s="32">
        <f t="shared" si="1"/>
        <v>6.4102564102564103E-4</v>
      </c>
      <c r="P14" s="59">
        <f t="shared" si="2"/>
        <v>6.7476383265856947E-4</v>
      </c>
      <c r="Q14" s="63">
        <f t="shared" si="3"/>
        <v>9.1584250000091561E-4</v>
      </c>
      <c r="R14" s="33">
        <f t="shared" si="4"/>
        <v>9.6163462500096152E-4</v>
      </c>
      <c r="S14" s="67">
        <f t="shared" si="5"/>
        <v>1.0122469736852226E-3</v>
      </c>
      <c r="T14" s="56">
        <f t="shared" si="6"/>
        <v>1.2820512820512821E-3</v>
      </c>
      <c r="U14" s="32">
        <f t="shared" si="7"/>
        <v>1.3495276653171389E-3</v>
      </c>
      <c r="V14" s="59">
        <f t="shared" si="8"/>
        <v>1.3935340022296543E-3</v>
      </c>
      <c r="W14" s="63">
        <f t="shared" si="9"/>
        <v>1.6025641025641025E-3</v>
      </c>
      <c r="X14" s="33">
        <f t="shared" si="10"/>
        <v>1.6869095816464236E-3</v>
      </c>
      <c r="Y14" s="67">
        <f t="shared" si="11"/>
        <v>1.7419175027870678E-3</v>
      </c>
      <c r="Z14" s="71">
        <f t="shared" si="12"/>
        <v>2.6990553306342779E-3</v>
      </c>
      <c r="AA14" s="87">
        <f t="shared" si="13"/>
        <v>2.8490028490028487E-3</v>
      </c>
      <c r="AB14" s="193">
        <f t="shared" si="14"/>
        <v>3.3738191632928472E-3</v>
      </c>
      <c r="AC14" s="176" t="str">
        <f t="shared" si="48"/>
        <v>Bertholom Cyril</v>
      </c>
      <c r="AD14" s="175">
        <f t="shared" si="15"/>
        <v>3.5612535612535609E-3</v>
      </c>
      <c r="AE14" s="14">
        <f t="shared" si="16"/>
        <v>7.1225071225071218E-4</v>
      </c>
      <c r="AF14" s="21">
        <f t="shared" si="17"/>
        <v>1.4245014245014244E-3</v>
      </c>
      <c r="AG14" s="24">
        <f t="shared" si="18"/>
        <v>3.6840554081933388E-3</v>
      </c>
      <c r="AH14" s="15">
        <f t="shared" si="19"/>
        <v>7.3681108163866781E-4</v>
      </c>
      <c r="AI14" s="15">
        <f t="shared" si="20"/>
        <v>1.4736221632773356E-3</v>
      </c>
      <c r="AJ14" s="15">
        <f t="shared" si="58"/>
        <v>2.9472443265546712E-3</v>
      </c>
      <c r="AK14" s="15">
        <f t="shared" si="59"/>
        <v>4.4208664898320073E-3</v>
      </c>
      <c r="AL14" s="27">
        <f t="shared" si="60"/>
        <v>5.5260831122900082E-3</v>
      </c>
      <c r="AM14" s="19">
        <f t="shared" si="21"/>
        <v>3.770739064856712E-3</v>
      </c>
      <c r="AN14" s="14">
        <f t="shared" si="22"/>
        <v>7.5414781297134241E-4</v>
      </c>
      <c r="AO14" s="42">
        <f t="shared" si="23"/>
        <v>1.5082956259426848E-3</v>
      </c>
      <c r="AP14" s="176" t="str">
        <f t="shared" si="49"/>
        <v>Bertholom Cyril</v>
      </c>
      <c r="AQ14" s="91">
        <f t="shared" si="24"/>
        <v>3.9086929330831768E-3</v>
      </c>
      <c r="AR14" s="15">
        <f t="shared" si="25"/>
        <v>7.817385866166354E-4</v>
      </c>
      <c r="AS14" s="27">
        <f t="shared" si="26"/>
        <v>1.5634771732332708E-3</v>
      </c>
      <c r="AT14" s="159">
        <f t="shared" si="27"/>
        <v>4.0064102564102561E-3</v>
      </c>
      <c r="AU14" s="24">
        <f t="shared" si="28"/>
        <v>4.1091387245233398E-3</v>
      </c>
      <c r="AV14" s="15">
        <f t="shared" si="29"/>
        <v>8.2182774490466791E-4</v>
      </c>
      <c r="AW14" s="27">
        <f t="shared" si="30"/>
        <v>1.6436554898093358E-3</v>
      </c>
      <c r="AX14" s="19">
        <f t="shared" si="31"/>
        <v>4.2735042735042731E-3</v>
      </c>
      <c r="AY14" s="14">
        <f t="shared" si="32"/>
        <v>8.5470085470085459E-4</v>
      </c>
      <c r="AZ14" s="21">
        <f t="shared" si="33"/>
        <v>1.7094017094017092E-3</v>
      </c>
      <c r="BA14" s="24">
        <f t="shared" si="34"/>
        <v>4.578754578754579E-3</v>
      </c>
      <c r="BB14" s="15">
        <f t="shared" si="35"/>
        <v>9.1575091575091575E-4</v>
      </c>
      <c r="BC14" s="27">
        <f t="shared" si="36"/>
        <v>1.8315018315018315E-3</v>
      </c>
      <c r="BD14" s="19">
        <f t="shared" si="37"/>
        <v>5.341880341880342E-3</v>
      </c>
      <c r="BE14" s="14">
        <f t="shared" si="38"/>
        <v>1.0683760683760685E-3</v>
      </c>
      <c r="BF14" s="42">
        <f t="shared" si="39"/>
        <v>2.136752136752137E-3</v>
      </c>
      <c r="BG14" s="180">
        <f t="shared" si="50"/>
        <v>3.7707390648567117E-2</v>
      </c>
      <c r="BH14" s="50">
        <f t="shared" si="51"/>
        <v>8.2473420888055038E-2</v>
      </c>
      <c r="BI14" s="97">
        <f t="shared" si="52"/>
        <v>0.17338510848126232</v>
      </c>
      <c r="BJ14" s="176" t="str">
        <f t="shared" si="53"/>
        <v>Bertholom Cyril</v>
      </c>
      <c r="BK14" s="94">
        <f t="shared" si="43"/>
        <v>3.6840554081933388E-2</v>
      </c>
      <c r="BL14" s="50">
        <f t="shared" si="44"/>
        <v>7.956259426847663E-2</v>
      </c>
      <c r="BM14" s="97">
        <f t="shared" si="45"/>
        <v>0.16905048076923077</v>
      </c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8.600000000000001" customHeight="1" thickBot="1">
      <c r="A15" s="182">
        <v>4.1666666666666664E-2</v>
      </c>
      <c r="B15" s="187">
        <v>12</v>
      </c>
      <c r="C15" s="304" t="s">
        <v>57</v>
      </c>
      <c r="D15" s="309">
        <v>15</v>
      </c>
      <c r="E15" s="149">
        <f t="shared" si="54"/>
        <v>137.5</v>
      </c>
      <c r="F15" s="31">
        <f t="shared" si="46"/>
        <v>133.33333333333334</v>
      </c>
      <c r="G15" s="53">
        <f t="shared" si="55"/>
        <v>125</v>
      </c>
      <c r="H15" s="77">
        <f t="shared" si="56"/>
        <v>266.66666666666669</v>
      </c>
      <c r="I15" s="213">
        <f t="shared" si="47"/>
        <v>250</v>
      </c>
      <c r="J15" s="216">
        <f t="shared" si="40"/>
        <v>237.5</v>
      </c>
      <c r="K15" s="207">
        <f t="shared" si="57"/>
        <v>500</v>
      </c>
      <c r="L15" s="30">
        <f t="shared" si="41"/>
        <v>712.5</v>
      </c>
      <c r="M15" s="207">
        <f t="shared" si="42"/>
        <v>356.25</v>
      </c>
      <c r="N15" s="204">
        <f t="shared" si="0"/>
        <v>5.2910052910052903E-4</v>
      </c>
      <c r="O15" s="32">
        <f t="shared" si="1"/>
        <v>5.5555555555555545E-4</v>
      </c>
      <c r="P15" s="59">
        <f t="shared" si="2"/>
        <v>5.8479532163742691E-4</v>
      </c>
      <c r="Q15" s="63">
        <f t="shared" si="3"/>
        <v>7.937301666674603E-4</v>
      </c>
      <c r="R15" s="33">
        <f t="shared" si="4"/>
        <v>8.3341667500083324E-4</v>
      </c>
      <c r="S15" s="67">
        <f t="shared" si="5"/>
        <v>8.7728071052719299E-4</v>
      </c>
      <c r="T15" s="56">
        <f t="shared" si="6"/>
        <v>1.1111111111111109E-3</v>
      </c>
      <c r="U15" s="32">
        <f t="shared" si="7"/>
        <v>1.1695906432748538E-3</v>
      </c>
      <c r="V15" s="59">
        <f t="shared" si="8"/>
        <v>1.2077294685990335E-3</v>
      </c>
      <c r="W15" s="63">
        <f t="shared" si="9"/>
        <v>1.3888888888888887E-3</v>
      </c>
      <c r="X15" s="33">
        <f t="shared" si="10"/>
        <v>1.4619883040935672E-3</v>
      </c>
      <c r="Y15" s="67">
        <f t="shared" si="11"/>
        <v>1.509661835748792E-3</v>
      </c>
      <c r="Z15" s="71">
        <f t="shared" si="12"/>
        <v>2.3391812865497076E-3</v>
      </c>
      <c r="AA15" s="87">
        <f t="shared" si="13"/>
        <v>2.4691358024691358E-3</v>
      </c>
      <c r="AB15" s="193">
        <f t="shared" si="14"/>
        <v>2.9239766081871343E-3</v>
      </c>
      <c r="AC15" s="176" t="str">
        <f t="shared" si="48"/>
        <v>Pecourt Mattéo</v>
      </c>
      <c r="AD15" s="175">
        <f t="shared" si="15"/>
        <v>3.0864197530864196E-3</v>
      </c>
      <c r="AE15" s="14">
        <f t="shared" si="16"/>
        <v>6.1728395061728394E-4</v>
      </c>
      <c r="AF15" s="21">
        <f t="shared" si="17"/>
        <v>1.2345679012345679E-3</v>
      </c>
      <c r="AG15" s="24">
        <f t="shared" si="18"/>
        <v>3.1928480204342271E-3</v>
      </c>
      <c r="AH15" s="15">
        <f t="shared" si="19"/>
        <v>6.385696040868454E-4</v>
      </c>
      <c r="AI15" s="15">
        <f t="shared" si="20"/>
        <v>1.2771392081736908E-3</v>
      </c>
      <c r="AJ15" s="15">
        <f t="shared" si="58"/>
        <v>2.5542784163473816E-3</v>
      </c>
      <c r="AK15" s="15">
        <f t="shared" si="59"/>
        <v>3.8314176245210722E-3</v>
      </c>
      <c r="AL15" s="27">
        <f t="shared" si="60"/>
        <v>4.7892720306513406E-3</v>
      </c>
      <c r="AM15" s="19">
        <f t="shared" si="21"/>
        <v>3.26797385620915E-3</v>
      </c>
      <c r="AN15" s="14">
        <f t="shared" si="22"/>
        <v>6.5359477124183002E-4</v>
      </c>
      <c r="AO15" s="42">
        <f t="shared" si="23"/>
        <v>1.30718954248366E-3</v>
      </c>
      <c r="AP15" s="176" t="str">
        <f t="shared" si="49"/>
        <v>Pecourt Mattéo</v>
      </c>
      <c r="AQ15" s="91">
        <f t="shared" si="24"/>
        <v>3.3875338753387536E-3</v>
      </c>
      <c r="AR15" s="15">
        <f t="shared" si="25"/>
        <v>6.7750677506775068E-4</v>
      </c>
      <c r="AS15" s="27">
        <f t="shared" si="26"/>
        <v>1.3550135501355014E-3</v>
      </c>
      <c r="AT15" s="159">
        <f t="shared" si="27"/>
        <v>3.472222222222222E-3</v>
      </c>
      <c r="AU15" s="24">
        <f t="shared" si="28"/>
        <v>3.5612535612535609E-3</v>
      </c>
      <c r="AV15" s="15">
        <f t="shared" si="29"/>
        <v>7.1225071225071218E-4</v>
      </c>
      <c r="AW15" s="27">
        <f t="shared" si="30"/>
        <v>1.4245014245014244E-3</v>
      </c>
      <c r="AX15" s="19">
        <f t="shared" si="31"/>
        <v>3.7037037037037034E-3</v>
      </c>
      <c r="AY15" s="14">
        <f t="shared" si="32"/>
        <v>7.407407407407407E-4</v>
      </c>
      <c r="AZ15" s="21">
        <f t="shared" si="33"/>
        <v>1.4814814814814814E-3</v>
      </c>
      <c r="BA15" s="24">
        <f t="shared" si="34"/>
        <v>3.968253968253968E-3</v>
      </c>
      <c r="BB15" s="15">
        <f t="shared" si="35"/>
        <v>7.9365079365079365E-4</v>
      </c>
      <c r="BC15" s="27">
        <f t="shared" si="36"/>
        <v>1.5873015873015873E-3</v>
      </c>
      <c r="BD15" s="19">
        <f t="shared" si="37"/>
        <v>4.6296296296296294E-3</v>
      </c>
      <c r="BE15" s="14">
        <f t="shared" si="38"/>
        <v>9.2592592592592585E-4</v>
      </c>
      <c r="BF15" s="42">
        <f t="shared" si="39"/>
        <v>1.8518518518518517E-3</v>
      </c>
      <c r="BG15" s="180">
        <f t="shared" si="50"/>
        <v>3.2679738562091498E-2</v>
      </c>
      <c r="BH15" s="50">
        <f t="shared" si="51"/>
        <v>7.1476964769647711E-2</v>
      </c>
      <c r="BI15" s="97">
        <f t="shared" si="52"/>
        <v>0.15026709401709401</v>
      </c>
      <c r="BJ15" s="176" t="str">
        <f t="shared" si="53"/>
        <v>Pecourt Mattéo</v>
      </c>
      <c r="BK15" s="94">
        <f t="shared" si="43"/>
        <v>3.1928480204342274E-2</v>
      </c>
      <c r="BL15" s="50">
        <f t="shared" si="44"/>
        <v>6.8954248366013063E-2</v>
      </c>
      <c r="BM15" s="97">
        <f t="shared" si="45"/>
        <v>0.14651041666666667</v>
      </c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</row>
    <row r="16" spans="1:110" ht="18.600000000000001" customHeight="1">
      <c r="A16" s="182">
        <v>4.1666666666666664E-2</v>
      </c>
      <c r="B16" s="186">
        <v>13</v>
      </c>
      <c r="C16" s="303" t="s">
        <v>58</v>
      </c>
      <c r="D16" s="309">
        <v>15</v>
      </c>
      <c r="E16" s="149">
        <f t="shared" si="54"/>
        <v>137.5</v>
      </c>
      <c r="F16" s="31">
        <f t="shared" si="46"/>
        <v>133.33333333333334</v>
      </c>
      <c r="G16" s="53">
        <f t="shared" si="55"/>
        <v>125</v>
      </c>
      <c r="H16" s="77">
        <f t="shared" si="56"/>
        <v>266.66666666666669</v>
      </c>
      <c r="I16" s="213">
        <f t="shared" si="47"/>
        <v>250</v>
      </c>
      <c r="J16" s="216">
        <f t="shared" si="40"/>
        <v>237.5</v>
      </c>
      <c r="K16" s="207">
        <f t="shared" si="57"/>
        <v>500</v>
      </c>
      <c r="L16" s="30">
        <f t="shared" si="41"/>
        <v>712.5</v>
      </c>
      <c r="M16" s="207">
        <f t="shared" si="42"/>
        <v>356.25</v>
      </c>
      <c r="N16" s="204">
        <f t="shared" si="0"/>
        <v>5.2910052910052903E-4</v>
      </c>
      <c r="O16" s="32">
        <f t="shared" si="1"/>
        <v>5.5555555555555545E-4</v>
      </c>
      <c r="P16" s="59">
        <f t="shared" si="2"/>
        <v>5.8479532163742691E-4</v>
      </c>
      <c r="Q16" s="63">
        <f t="shared" si="3"/>
        <v>7.937301666674603E-4</v>
      </c>
      <c r="R16" s="33">
        <f t="shared" si="4"/>
        <v>8.3341667500083324E-4</v>
      </c>
      <c r="S16" s="67">
        <f t="shared" si="5"/>
        <v>8.7728071052719299E-4</v>
      </c>
      <c r="T16" s="56">
        <f t="shared" si="6"/>
        <v>1.1111111111111109E-3</v>
      </c>
      <c r="U16" s="32">
        <f t="shared" si="7"/>
        <v>1.1695906432748538E-3</v>
      </c>
      <c r="V16" s="59">
        <f t="shared" si="8"/>
        <v>1.2077294685990335E-3</v>
      </c>
      <c r="W16" s="63">
        <f t="shared" si="9"/>
        <v>1.3888888888888887E-3</v>
      </c>
      <c r="X16" s="33">
        <f t="shared" si="10"/>
        <v>1.4619883040935672E-3</v>
      </c>
      <c r="Y16" s="67">
        <f t="shared" si="11"/>
        <v>1.509661835748792E-3</v>
      </c>
      <c r="Z16" s="71">
        <f t="shared" si="12"/>
        <v>2.3391812865497076E-3</v>
      </c>
      <c r="AA16" s="87">
        <f t="shared" si="13"/>
        <v>2.4691358024691358E-3</v>
      </c>
      <c r="AB16" s="193">
        <f t="shared" si="14"/>
        <v>2.9239766081871343E-3</v>
      </c>
      <c r="AC16" s="176" t="str">
        <f t="shared" si="48"/>
        <v>Gicquel Maël</v>
      </c>
      <c r="AD16" s="175">
        <f t="shared" si="15"/>
        <v>3.0864197530864196E-3</v>
      </c>
      <c r="AE16" s="14">
        <f t="shared" si="16"/>
        <v>6.1728395061728394E-4</v>
      </c>
      <c r="AF16" s="21">
        <f t="shared" si="17"/>
        <v>1.2345679012345679E-3</v>
      </c>
      <c r="AG16" s="24">
        <f t="shared" si="18"/>
        <v>3.1928480204342271E-3</v>
      </c>
      <c r="AH16" s="15">
        <f t="shared" si="19"/>
        <v>6.385696040868454E-4</v>
      </c>
      <c r="AI16" s="15">
        <f t="shared" si="20"/>
        <v>1.2771392081736908E-3</v>
      </c>
      <c r="AJ16" s="15">
        <f t="shared" si="58"/>
        <v>2.5542784163473816E-3</v>
      </c>
      <c r="AK16" s="15">
        <f>AI16*3</f>
        <v>3.8314176245210722E-3</v>
      </c>
      <c r="AL16" s="27">
        <f>AG16*1.5</f>
        <v>4.7892720306513406E-3</v>
      </c>
      <c r="AM16" s="19">
        <f t="shared" si="21"/>
        <v>3.26797385620915E-3</v>
      </c>
      <c r="AN16" s="14">
        <f t="shared" si="22"/>
        <v>6.5359477124183002E-4</v>
      </c>
      <c r="AO16" s="42">
        <f t="shared" si="23"/>
        <v>1.30718954248366E-3</v>
      </c>
      <c r="AP16" s="176" t="str">
        <f t="shared" si="49"/>
        <v>Gicquel Maël</v>
      </c>
      <c r="AQ16" s="91">
        <f t="shared" si="24"/>
        <v>3.3875338753387536E-3</v>
      </c>
      <c r="AR16" s="15">
        <f t="shared" si="25"/>
        <v>6.7750677506775068E-4</v>
      </c>
      <c r="AS16" s="27">
        <f t="shared" si="26"/>
        <v>1.3550135501355014E-3</v>
      </c>
      <c r="AT16" s="159">
        <f t="shared" si="27"/>
        <v>3.472222222222222E-3</v>
      </c>
      <c r="AU16" s="24">
        <f t="shared" si="28"/>
        <v>3.5612535612535609E-3</v>
      </c>
      <c r="AV16" s="15">
        <f t="shared" si="29"/>
        <v>7.1225071225071218E-4</v>
      </c>
      <c r="AW16" s="27">
        <f t="shared" si="30"/>
        <v>1.4245014245014244E-3</v>
      </c>
      <c r="AX16" s="19">
        <f t="shared" si="31"/>
        <v>3.7037037037037034E-3</v>
      </c>
      <c r="AY16" s="14">
        <f t="shared" si="32"/>
        <v>7.407407407407407E-4</v>
      </c>
      <c r="AZ16" s="21">
        <f t="shared" si="33"/>
        <v>1.4814814814814814E-3</v>
      </c>
      <c r="BA16" s="24">
        <f t="shared" si="34"/>
        <v>3.968253968253968E-3</v>
      </c>
      <c r="BB16" s="15">
        <f t="shared" si="35"/>
        <v>7.9365079365079365E-4</v>
      </c>
      <c r="BC16" s="27">
        <f t="shared" si="36"/>
        <v>1.5873015873015873E-3</v>
      </c>
      <c r="BD16" s="19">
        <f t="shared" si="37"/>
        <v>4.6296296296296294E-3</v>
      </c>
      <c r="BE16" s="14">
        <f t="shared" si="38"/>
        <v>9.2592592592592585E-4</v>
      </c>
      <c r="BF16" s="42">
        <f t="shared" si="39"/>
        <v>1.8518518518518517E-3</v>
      </c>
      <c r="BG16" s="180">
        <f>AM16*10</f>
        <v>3.2679738562091498E-2</v>
      </c>
      <c r="BH16" s="50">
        <f>AQ16*21.1</f>
        <v>7.1476964769647711E-2</v>
      </c>
      <c r="BI16" s="97">
        <f>AU16*42.195</f>
        <v>0.15026709401709401</v>
      </c>
      <c r="BJ16" s="176" t="str">
        <f t="shared" si="53"/>
        <v>Gicquel Maël</v>
      </c>
      <c r="BK16" s="94">
        <f t="shared" si="43"/>
        <v>3.1928480204342274E-2</v>
      </c>
      <c r="BL16" s="50">
        <f t="shared" si="44"/>
        <v>6.8954248366013063E-2</v>
      </c>
      <c r="BM16" s="97">
        <f t="shared" si="45"/>
        <v>0.14651041666666667</v>
      </c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</row>
    <row r="17" spans="1:110" ht="18.600000000000001" customHeight="1">
      <c r="A17" s="182">
        <v>4.1666666666666664E-2</v>
      </c>
      <c r="B17" s="187">
        <v>14</v>
      </c>
      <c r="C17" s="303" t="s">
        <v>59</v>
      </c>
      <c r="D17" s="309">
        <v>18</v>
      </c>
      <c r="E17" s="149">
        <f t="shared" si="54"/>
        <v>162.5</v>
      </c>
      <c r="F17" s="31">
        <f>((D17+1)*1000)/120</f>
        <v>158.33333333333334</v>
      </c>
      <c r="G17" s="53">
        <f>((D17)*1000)/120</f>
        <v>150</v>
      </c>
      <c r="H17" s="77">
        <f>((D17+1)*1000)/60</f>
        <v>316.66666666666669</v>
      </c>
      <c r="I17" s="213">
        <f>((D17)*1000)/60</f>
        <v>300</v>
      </c>
      <c r="J17" s="216">
        <f>((D17*0.95)*1000)/60</f>
        <v>284.99999999999994</v>
      </c>
      <c r="K17" s="207">
        <f>((D17)*1000)/30</f>
        <v>600</v>
      </c>
      <c r="L17" s="30">
        <f>J17*3</f>
        <v>854.99999999999977</v>
      </c>
      <c r="M17" s="207">
        <f>J17*1.5</f>
        <v>427.49999999999989</v>
      </c>
      <c r="N17" s="204">
        <f>((A17)/(D17*1.05))/5</f>
        <v>4.4091710758377412E-4</v>
      </c>
      <c r="O17" s="32">
        <f>((A17)/(D17*1))/5</f>
        <v>4.6296296296296293E-4</v>
      </c>
      <c r="P17" s="59">
        <f>((A17)/(D17*0.95))/5</f>
        <v>4.8732943469785583E-4</v>
      </c>
      <c r="Q17" s="63">
        <f>((A17)/(D17*1.05))/3.333</f>
        <v>6.6144180555621681E-4</v>
      </c>
      <c r="R17" s="33">
        <f>((A17)/(D17*1))/3.333</f>
        <v>6.9451389583402774E-4</v>
      </c>
      <c r="S17" s="67">
        <f>((A17)/(D17*0.95))/3.333</f>
        <v>7.3106725877266092E-4</v>
      </c>
      <c r="T17" s="56">
        <f>((A17)/(D17))/2.5</f>
        <v>9.2592592592592585E-4</v>
      </c>
      <c r="U17" s="32">
        <f>((A17)/(D17*0.95))/2.5</f>
        <v>9.7465886939571166E-4</v>
      </c>
      <c r="V17" s="59">
        <f>((A17)/(D17*0.92))/2.5</f>
        <v>1.0064412238325279E-3</v>
      </c>
      <c r="W17" s="63">
        <f>((A17)/(D17))/2</f>
        <v>1.1574074074074073E-3</v>
      </c>
      <c r="X17" s="33">
        <f>((A17)/(D17*0.95))/2</f>
        <v>1.2183235867446395E-3</v>
      </c>
      <c r="Y17" s="67">
        <f>((A17)/(D17*0.92))/2</f>
        <v>1.25805152979066E-3</v>
      </c>
      <c r="Z17" s="71">
        <f>((A17)/(D17*0.95))/1.25</f>
        <v>1.9493177387914233E-3</v>
      </c>
      <c r="AA17" s="87">
        <f>((A17)/(D17*0.9))/1.25</f>
        <v>2.05761316872428E-3</v>
      </c>
      <c r="AB17" s="193">
        <f>((A17)/(D17*0.95))/1</f>
        <v>2.4366471734892791E-3</v>
      </c>
      <c r="AC17" s="176" t="str">
        <f t="shared" si="48"/>
        <v>Bianeis Nathan</v>
      </c>
      <c r="AD17" s="175">
        <f t="shared" si="15"/>
        <v>2.5720164609053498E-3</v>
      </c>
      <c r="AE17" s="14">
        <f t="shared" si="16"/>
        <v>5.1440329218107E-4</v>
      </c>
      <c r="AF17" s="21">
        <f t="shared" si="17"/>
        <v>1.02880658436214E-3</v>
      </c>
      <c r="AG17" s="24">
        <f t="shared" si="18"/>
        <v>2.6607066836951891E-3</v>
      </c>
      <c r="AH17" s="15">
        <f t="shared" si="19"/>
        <v>5.3214133673903778E-4</v>
      </c>
      <c r="AI17" s="15">
        <f t="shared" si="20"/>
        <v>1.0642826734780756E-3</v>
      </c>
      <c r="AJ17" s="15">
        <f t="shared" si="58"/>
        <v>2.1285653469561511E-3</v>
      </c>
      <c r="AK17" s="15">
        <f>AI17*3</f>
        <v>3.1928480204342267E-3</v>
      </c>
      <c r="AL17" s="27">
        <f>AG17*1.5</f>
        <v>3.9910600255427834E-3</v>
      </c>
      <c r="AM17" s="19">
        <f t="shared" si="21"/>
        <v>2.7233115468409588E-3</v>
      </c>
      <c r="AN17" s="14">
        <f t="shared" si="22"/>
        <v>5.4466230936819177E-4</v>
      </c>
      <c r="AO17" s="42">
        <f t="shared" si="23"/>
        <v>1.0893246187363835E-3</v>
      </c>
      <c r="AP17" s="176" t="str">
        <f t="shared" si="49"/>
        <v>Bianeis Nathan</v>
      </c>
      <c r="AQ17" s="91">
        <f t="shared" si="24"/>
        <v>2.8229448961156279E-3</v>
      </c>
      <c r="AR17" s="15">
        <f t="shared" si="25"/>
        <v>5.6458897922312553E-4</v>
      </c>
      <c r="AS17" s="27">
        <f t="shared" si="26"/>
        <v>1.1291779584462511E-3</v>
      </c>
      <c r="AT17" s="159">
        <f t="shared" si="27"/>
        <v>2.8935185185185184E-3</v>
      </c>
      <c r="AU17" s="24">
        <f t="shared" si="28"/>
        <v>2.9677113010446341E-3</v>
      </c>
      <c r="AV17" s="15">
        <f t="shared" si="29"/>
        <v>5.9354226020892685E-4</v>
      </c>
      <c r="AW17" s="27">
        <f t="shared" si="30"/>
        <v>1.1870845204178537E-3</v>
      </c>
      <c r="AX17" s="19">
        <f t="shared" si="31"/>
        <v>3.0864197530864196E-3</v>
      </c>
      <c r="AY17" s="14">
        <f t="shared" si="32"/>
        <v>6.1728395061728394E-4</v>
      </c>
      <c r="AZ17" s="21">
        <f t="shared" si="33"/>
        <v>1.2345679012345679E-3</v>
      </c>
      <c r="BA17" s="24">
        <f t="shared" si="34"/>
        <v>3.3068783068783067E-3</v>
      </c>
      <c r="BB17" s="15">
        <f t="shared" si="35"/>
        <v>6.6137566137566134E-4</v>
      </c>
      <c r="BC17" s="27">
        <f t="shared" si="36"/>
        <v>1.3227513227513227E-3</v>
      </c>
      <c r="BD17" s="19">
        <f t="shared" si="37"/>
        <v>3.8580246913580249E-3</v>
      </c>
      <c r="BE17" s="14">
        <f t="shared" si="38"/>
        <v>7.71604938271605E-4</v>
      </c>
      <c r="BF17" s="42">
        <f t="shared" si="39"/>
        <v>1.54320987654321E-3</v>
      </c>
      <c r="BG17" s="180">
        <f>AM17*10</f>
        <v>2.7233115468409588E-2</v>
      </c>
      <c r="BH17" s="50">
        <f>AQ17*21.1</f>
        <v>5.956413730803975E-2</v>
      </c>
      <c r="BI17" s="97">
        <f>AU17*42.195</f>
        <v>0.12522257834757833</v>
      </c>
      <c r="BJ17" s="176" t="str">
        <f t="shared" si="53"/>
        <v>Bianeis Nathan</v>
      </c>
      <c r="BK17" s="94">
        <f t="shared" si="43"/>
        <v>2.6607066836951892E-2</v>
      </c>
      <c r="BL17" s="50">
        <f t="shared" si="44"/>
        <v>5.7461873638344235E-2</v>
      </c>
      <c r="BM17" s="97">
        <f t="shared" si="45"/>
        <v>0.12209201388888888</v>
      </c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</row>
    <row r="18" spans="1:110" ht="18.600000000000001" customHeight="1" thickBot="1">
      <c r="A18" s="182">
        <v>4.1666666666666664E-2</v>
      </c>
      <c r="B18" s="187">
        <v>15</v>
      </c>
      <c r="C18" s="304" t="s">
        <v>60</v>
      </c>
      <c r="D18" s="309">
        <v>11</v>
      </c>
      <c r="E18" s="149">
        <f t="shared" si="54"/>
        <v>104.16666666666667</v>
      </c>
      <c r="F18" s="31">
        <f>((D18+1)*1000)/120</f>
        <v>100</v>
      </c>
      <c r="G18" s="53">
        <f>((D18)*1000)/120</f>
        <v>91.666666666666671</v>
      </c>
      <c r="H18" s="77">
        <f t="shared" si="56"/>
        <v>200</v>
      </c>
      <c r="I18" s="213">
        <f t="shared" si="47"/>
        <v>183.33333333333334</v>
      </c>
      <c r="J18" s="216">
        <f t="shared" si="40"/>
        <v>174.16666666666666</v>
      </c>
      <c r="K18" s="207">
        <f t="shared" si="57"/>
        <v>366.66666666666669</v>
      </c>
      <c r="L18" s="30">
        <f t="shared" si="41"/>
        <v>522.5</v>
      </c>
      <c r="M18" s="207">
        <f t="shared" si="42"/>
        <v>261.25</v>
      </c>
      <c r="N18" s="204">
        <f t="shared" si="0"/>
        <v>7.2150072150072139E-4</v>
      </c>
      <c r="O18" s="32">
        <f t="shared" si="1"/>
        <v>7.5757575757575747E-4</v>
      </c>
      <c r="P18" s="59">
        <f t="shared" si="2"/>
        <v>7.974481658692184E-4</v>
      </c>
      <c r="Q18" s="63">
        <f t="shared" si="3"/>
        <v>1.0823593181829004E-3</v>
      </c>
      <c r="R18" s="33">
        <f t="shared" si="4"/>
        <v>1.1364772840920453E-3</v>
      </c>
      <c r="S18" s="67">
        <f t="shared" si="5"/>
        <v>1.1962918779916268E-3</v>
      </c>
      <c r="T18" s="56">
        <f t="shared" si="6"/>
        <v>1.5151515151515149E-3</v>
      </c>
      <c r="U18" s="32">
        <f t="shared" si="7"/>
        <v>1.5948963317384368E-3</v>
      </c>
      <c r="V18" s="59">
        <f t="shared" si="8"/>
        <v>1.646903820816864E-3</v>
      </c>
      <c r="W18" s="63">
        <f t="shared" si="9"/>
        <v>1.8939393939393938E-3</v>
      </c>
      <c r="X18" s="33">
        <f t="shared" si="10"/>
        <v>1.9936204146730461E-3</v>
      </c>
      <c r="Y18" s="67">
        <f t="shared" si="11"/>
        <v>2.05862977602108E-3</v>
      </c>
      <c r="Z18" s="71">
        <f t="shared" si="12"/>
        <v>3.1897926634768736E-3</v>
      </c>
      <c r="AA18" s="87">
        <f t="shared" si="13"/>
        <v>3.3670033670033669E-3</v>
      </c>
      <c r="AB18" s="193">
        <f t="shared" si="14"/>
        <v>3.9872408293460922E-3</v>
      </c>
      <c r="AC18" s="176" t="str">
        <f>C18</f>
        <v>Bertholom Morgane</v>
      </c>
      <c r="AD18" s="175">
        <f t="shared" si="15"/>
        <v>4.2087542087542087E-3</v>
      </c>
      <c r="AE18" s="14">
        <f t="shared" si="16"/>
        <v>8.4175084175084171E-4</v>
      </c>
      <c r="AF18" s="21">
        <f t="shared" si="17"/>
        <v>1.6835016835016834E-3</v>
      </c>
      <c r="AG18" s="24">
        <f t="shared" si="18"/>
        <v>4.353883664228491E-3</v>
      </c>
      <c r="AH18" s="15">
        <f t="shared" si="19"/>
        <v>8.7077673284569816E-4</v>
      </c>
      <c r="AI18" s="15">
        <f t="shared" si="20"/>
        <v>1.7415534656913963E-3</v>
      </c>
      <c r="AJ18" s="15">
        <f t="shared" si="58"/>
        <v>3.4831069313827926E-3</v>
      </c>
      <c r="AK18" s="15">
        <f>AI18*3</f>
        <v>5.2246603970741885E-3</v>
      </c>
      <c r="AL18" s="27">
        <f>AG18*1.5</f>
        <v>6.5308254963427365E-3</v>
      </c>
      <c r="AM18" s="19">
        <f t="shared" si="21"/>
        <v>4.4563279857397506E-3</v>
      </c>
      <c r="AN18" s="14">
        <f t="shared" si="22"/>
        <v>8.9126559714795015E-4</v>
      </c>
      <c r="AO18" s="42">
        <f t="shared" si="23"/>
        <v>1.7825311942959003E-3</v>
      </c>
      <c r="AP18" s="176" t="str">
        <f>C18</f>
        <v>Bertholom Morgane</v>
      </c>
      <c r="AQ18" s="91">
        <f t="shared" si="24"/>
        <v>4.6193643754619367E-3</v>
      </c>
      <c r="AR18" s="15">
        <f t="shared" si="25"/>
        <v>9.2387287509238729E-4</v>
      </c>
      <c r="AS18" s="27">
        <f t="shared" si="26"/>
        <v>1.8477457501847746E-3</v>
      </c>
      <c r="AT18" s="159">
        <f t="shared" si="27"/>
        <v>4.7348484848484841E-3</v>
      </c>
      <c r="AU18" s="24">
        <f t="shared" si="28"/>
        <v>4.856254856254856E-3</v>
      </c>
      <c r="AV18" s="15">
        <f t="shared" si="29"/>
        <v>9.7125097125097125E-4</v>
      </c>
      <c r="AW18" s="27">
        <f t="shared" si="30"/>
        <v>1.9425019425019425E-3</v>
      </c>
      <c r="AX18" s="19">
        <f t="shared" si="31"/>
        <v>5.0505050505050501E-3</v>
      </c>
      <c r="AY18" s="14">
        <f t="shared" si="32"/>
        <v>1.0101010101010101E-3</v>
      </c>
      <c r="AZ18" s="21">
        <f t="shared" si="33"/>
        <v>2.0202020202020202E-3</v>
      </c>
      <c r="BA18" s="24">
        <f t="shared" si="34"/>
        <v>5.411255411255411E-3</v>
      </c>
      <c r="BB18" s="15">
        <f t="shared" si="35"/>
        <v>1.0822510822510823E-3</v>
      </c>
      <c r="BC18" s="27">
        <f t="shared" si="36"/>
        <v>2.1645021645021645E-3</v>
      </c>
      <c r="BD18" s="19">
        <f t="shared" si="37"/>
        <v>6.313131313131313E-3</v>
      </c>
      <c r="BE18" s="14">
        <f t="shared" si="38"/>
        <v>1.2626262626262625E-3</v>
      </c>
      <c r="BF18" s="42">
        <f t="shared" si="39"/>
        <v>2.525252525252525E-3</v>
      </c>
      <c r="BG18" s="180">
        <f>AM18*10</f>
        <v>4.4563279857397504E-2</v>
      </c>
      <c r="BH18" s="50">
        <f>AQ18*21.1</f>
        <v>9.7468588322246863E-2</v>
      </c>
      <c r="BI18" s="97">
        <f>AU18*42.195</f>
        <v>0.20490967365967366</v>
      </c>
      <c r="BJ18" s="176" t="str">
        <f>C18</f>
        <v>Bertholom Morgane</v>
      </c>
      <c r="BK18" s="94">
        <f t="shared" si="43"/>
        <v>4.353883664228491E-2</v>
      </c>
      <c r="BL18" s="50">
        <f t="shared" si="44"/>
        <v>9.4028520499108745E-2</v>
      </c>
      <c r="BM18" s="97">
        <f t="shared" si="45"/>
        <v>0.1997869318181818</v>
      </c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</row>
    <row r="19" spans="1:110" ht="18.600000000000001" customHeight="1">
      <c r="A19" s="182">
        <v>4.1666666666666664E-2</v>
      </c>
      <c r="B19" s="186">
        <v>16</v>
      </c>
      <c r="C19" s="303" t="s">
        <v>61</v>
      </c>
      <c r="D19" s="309">
        <v>11</v>
      </c>
      <c r="E19" s="149">
        <f>((D19+1.5)*1000)/120</f>
        <v>104.16666666666667</v>
      </c>
      <c r="F19" s="31">
        <f>((D19+1)*1000)/120</f>
        <v>100</v>
      </c>
      <c r="G19" s="53">
        <f>((D19)*1000)/120</f>
        <v>91.666666666666671</v>
      </c>
      <c r="H19" s="77">
        <f>((D19+1)*1000)/60</f>
        <v>200</v>
      </c>
      <c r="I19" s="213">
        <f>((D19)*1000)/60</f>
        <v>183.33333333333334</v>
      </c>
      <c r="J19" s="216">
        <f t="shared" si="40"/>
        <v>174.16666666666666</v>
      </c>
      <c r="K19" s="207">
        <f>((D19)*1000)/30</f>
        <v>366.66666666666669</v>
      </c>
      <c r="L19" s="30">
        <f t="shared" si="41"/>
        <v>522.5</v>
      </c>
      <c r="M19" s="207">
        <f t="shared" si="42"/>
        <v>261.25</v>
      </c>
      <c r="N19" s="204">
        <f t="shared" si="0"/>
        <v>7.2150072150072139E-4</v>
      </c>
      <c r="O19" s="32">
        <f t="shared" si="1"/>
        <v>7.5757575757575747E-4</v>
      </c>
      <c r="P19" s="59">
        <f t="shared" si="2"/>
        <v>7.974481658692184E-4</v>
      </c>
      <c r="Q19" s="63">
        <f t="shared" si="3"/>
        <v>1.0823593181829004E-3</v>
      </c>
      <c r="R19" s="33">
        <f t="shared" si="4"/>
        <v>1.1364772840920453E-3</v>
      </c>
      <c r="S19" s="67">
        <f t="shared" si="5"/>
        <v>1.1962918779916268E-3</v>
      </c>
      <c r="T19" s="56">
        <f t="shared" si="6"/>
        <v>1.5151515151515149E-3</v>
      </c>
      <c r="U19" s="32">
        <f t="shared" si="7"/>
        <v>1.5948963317384368E-3</v>
      </c>
      <c r="V19" s="59">
        <f t="shared" si="8"/>
        <v>1.646903820816864E-3</v>
      </c>
      <c r="W19" s="63">
        <f t="shared" si="9"/>
        <v>1.8939393939393938E-3</v>
      </c>
      <c r="X19" s="33">
        <f t="shared" si="10"/>
        <v>1.9936204146730461E-3</v>
      </c>
      <c r="Y19" s="67">
        <f t="shared" si="11"/>
        <v>2.05862977602108E-3</v>
      </c>
      <c r="Z19" s="71">
        <f t="shared" si="12"/>
        <v>3.1897926634768736E-3</v>
      </c>
      <c r="AA19" s="87">
        <f t="shared" si="13"/>
        <v>3.3670033670033669E-3</v>
      </c>
      <c r="AB19" s="193">
        <f t="shared" si="14"/>
        <v>3.9872408293460922E-3</v>
      </c>
      <c r="AC19" s="176" t="str">
        <f>C19</f>
        <v>Bertholom Inès</v>
      </c>
      <c r="AD19" s="175">
        <f t="shared" si="15"/>
        <v>4.2087542087542087E-3</v>
      </c>
      <c r="AE19" s="14">
        <f t="shared" si="16"/>
        <v>8.4175084175084171E-4</v>
      </c>
      <c r="AF19" s="21">
        <f t="shared" si="17"/>
        <v>1.6835016835016834E-3</v>
      </c>
      <c r="AG19" s="24">
        <f t="shared" si="18"/>
        <v>4.353883664228491E-3</v>
      </c>
      <c r="AH19" s="15">
        <f t="shared" si="19"/>
        <v>8.7077673284569816E-4</v>
      </c>
      <c r="AI19" s="15">
        <f t="shared" si="20"/>
        <v>1.7415534656913963E-3</v>
      </c>
      <c r="AJ19" s="15">
        <f t="shared" si="58"/>
        <v>3.4831069313827926E-3</v>
      </c>
      <c r="AK19" s="15">
        <f>AI19*3</f>
        <v>5.2246603970741885E-3</v>
      </c>
      <c r="AL19" s="27">
        <f>AG19*1.5</f>
        <v>6.5308254963427365E-3</v>
      </c>
      <c r="AM19" s="19">
        <f t="shared" si="21"/>
        <v>4.4563279857397506E-3</v>
      </c>
      <c r="AN19" s="14">
        <f t="shared" si="22"/>
        <v>8.9126559714795015E-4</v>
      </c>
      <c r="AO19" s="42">
        <f t="shared" si="23"/>
        <v>1.7825311942959003E-3</v>
      </c>
      <c r="AP19" s="176" t="str">
        <f>C19</f>
        <v>Bertholom Inès</v>
      </c>
      <c r="AQ19" s="91">
        <f t="shared" si="24"/>
        <v>4.6193643754619367E-3</v>
      </c>
      <c r="AR19" s="15">
        <f t="shared" si="25"/>
        <v>9.2387287509238729E-4</v>
      </c>
      <c r="AS19" s="27">
        <f t="shared" si="26"/>
        <v>1.8477457501847746E-3</v>
      </c>
      <c r="AT19" s="159">
        <f t="shared" si="27"/>
        <v>4.7348484848484841E-3</v>
      </c>
      <c r="AU19" s="24">
        <f t="shared" si="28"/>
        <v>4.856254856254856E-3</v>
      </c>
      <c r="AV19" s="15">
        <f t="shared" si="29"/>
        <v>9.7125097125097125E-4</v>
      </c>
      <c r="AW19" s="27">
        <f t="shared" si="30"/>
        <v>1.9425019425019425E-3</v>
      </c>
      <c r="AX19" s="19">
        <f t="shared" si="31"/>
        <v>5.0505050505050501E-3</v>
      </c>
      <c r="AY19" s="14">
        <f t="shared" si="32"/>
        <v>1.0101010101010101E-3</v>
      </c>
      <c r="AZ19" s="21">
        <f t="shared" si="33"/>
        <v>2.0202020202020202E-3</v>
      </c>
      <c r="BA19" s="24">
        <f t="shared" si="34"/>
        <v>5.411255411255411E-3</v>
      </c>
      <c r="BB19" s="15">
        <f t="shared" si="35"/>
        <v>1.0822510822510823E-3</v>
      </c>
      <c r="BC19" s="27">
        <f t="shared" si="36"/>
        <v>2.1645021645021645E-3</v>
      </c>
      <c r="BD19" s="19">
        <f t="shared" si="37"/>
        <v>6.313131313131313E-3</v>
      </c>
      <c r="BE19" s="14">
        <f t="shared" si="38"/>
        <v>1.2626262626262625E-3</v>
      </c>
      <c r="BF19" s="42">
        <f t="shared" si="39"/>
        <v>2.525252525252525E-3</v>
      </c>
      <c r="BG19" s="180">
        <f>AM19*10</f>
        <v>4.4563279857397504E-2</v>
      </c>
      <c r="BH19" s="50">
        <f>AQ19*21.1</f>
        <v>9.7468588322246863E-2</v>
      </c>
      <c r="BI19" s="97">
        <f>AU19*42.195</f>
        <v>0.20490967365967366</v>
      </c>
      <c r="BJ19" s="176" t="str">
        <f>C19</f>
        <v>Bertholom Inès</v>
      </c>
      <c r="BK19" s="94">
        <f t="shared" si="43"/>
        <v>4.353883664228491E-2</v>
      </c>
      <c r="BL19" s="50">
        <f t="shared" si="44"/>
        <v>9.4028520499108745E-2</v>
      </c>
      <c r="BM19" s="97">
        <f t="shared" si="45"/>
        <v>0.1997869318181818</v>
      </c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</row>
    <row r="20" spans="1:110" ht="18.600000000000001" customHeight="1">
      <c r="A20" s="182">
        <v>4.1666666666666699E-2</v>
      </c>
      <c r="B20" s="187">
        <v>17</v>
      </c>
      <c r="C20" s="304" t="s">
        <v>62</v>
      </c>
      <c r="D20" s="309">
        <v>11.5</v>
      </c>
      <c r="E20" s="149">
        <f t="shared" si="54"/>
        <v>108.33333333333333</v>
      </c>
      <c r="F20" s="31">
        <f t="shared" si="46"/>
        <v>104.16666666666667</v>
      </c>
      <c r="G20" s="53">
        <f t="shared" si="55"/>
        <v>95.833333333333329</v>
      </c>
      <c r="H20" s="77">
        <f t="shared" si="56"/>
        <v>208.33333333333334</v>
      </c>
      <c r="I20" s="213">
        <f t="shared" si="47"/>
        <v>191.66666666666666</v>
      </c>
      <c r="J20" s="216">
        <f t="shared" si="40"/>
        <v>182.08333333333331</v>
      </c>
      <c r="K20" s="207">
        <f t="shared" si="57"/>
        <v>383.33333333333331</v>
      </c>
      <c r="L20" s="30">
        <f t="shared" si="41"/>
        <v>546.25</v>
      </c>
      <c r="M20" s="207">
        <f t="shared" si="42"/>
        <v>273.125</v>
      </c>
      <c r="N20" s="204">
        <f t="shared" si="0"/>
        <v>6.9013112491373417E-4</v>
      </c>
      <c r="O20" s="32">
        <f t="shared" si="1"/>
        <v>7.2463768115942084E-4</v>
      </c>
      <c r="P20" s="59">
        <f t="shared" si="2"/>
        <v>7.6277650648360099E-4</v>
      </c>
      <c r="Q20" s="63">
        <f t="shared" si="3"/>
        <v>1.0353002173923403E-3</v>
      </c>
      <c r="R20" s="33">
        <f t="shared" si="4"/>
        <v>1.0870652282619574E-3</v>
      </c>
      <c r="S20" s="67">
        <f t="shared" si="5"/>
        <v>1.1442791876441658E-3</v>
      </c>
      <c r="T20" s="56">
        <f t="shared" si="6"/>
        <v>1.4492753623188417E-3</v>
      </c>
      <c r="U20" s="32">
        <f t="shared" si="7"/>
        <v>1.525553012967202E-3</v>
      </c>
      <c r="V20" s="59">
        <f t="shared" si="8"/>
        <v>1.5752993068683062E-3</v>
      </c>
      <c r="W20" s="63">
        <f t="shared" si="9"/>
        <v>1.811594202898552E-3</v>
      </c>
      <c r="X20" s="33">
        <f t="shared" si="10"/>
        <v>1.9069412662090024E-3</v>
      </c>
      <c r="Y20" s="67">
        <f t="shared" si="11"/>
        <v>1.9691241335853828E-3</v>
      </c>
      <c r="Z20" s="71">
        <f t="shared" si="12"/>
        <v>3.051106025934404E-3</v>
      </c>
      <c r="AA20" s="87">
        <f t="shared" si="13"/>
        <v>3.2206119162640928E-3</v>
      </c>
      <c r="AB20" s="193">
        <f t="shared" si="14"/>
        <v>3.8138825324180049E-3</v>
      </c>
      <c r="AC20" s="176" t="str">
        <f t="shared" si="48"/>
        <v>Bertholom Enora</v>
      </c>
      <c r="AD20" s="175">
        <f t="shared" si="15"/>
        <v>4.0257648953301159E-3</v>
      </c>
      <c r="AE20" s="14">
        <f t="shared" si="16"/>
        <v>8.0515297906602319E-4</v>
      </c>
      <c r="AF20" s="21">
        <f t="shared" si="17"/>
        <v>1.6103059581320464E-3</v>
      </c>
      <c r="AG20" s="24">
        <f t="shared" si="18"/>
        <v>4.1645843744794299E-3</v>
      </c>
      <c r="AH20" s="15">
        <f t="shared" si="19"/>
        <v>8.3291687489588594E-4</v>
      </c>
      <c r="AI20" s="15">
        <f t="shared" si="20"/>
        <v>1.6658337497917719E-3</v>
      </c>
      <c r="AJ20" s="15">
        <f t="shared" si="58"/>
        <v>3.3316674995835438E-3</v>
      </c>
      <c r="AK20" s="15">
        <f t="shared" si="59"/>
        <v>4.9975012493753152E-3</v>
      </c>
      <c r="AL20" s="27">
        <f t="shared" si="60"/>
        <v>6.2468765617191453E-3</v>
      </c>
      <c r="AM20" s="19">
        <f t="shared" si="21"/>
        <v>4.2625745950554163E-3</v>
      </c>
      <c r="AN20" s="14">
        <f t="shared" si="22"/>
        <v>8.5251491901108323E-4</v>
      </c>
      <c r="AO20" s="42">
        <f t="shared" si="23"/>
        <v>1.7050298380221665E-3</v>
      </c>
      <c r="AP20" s="176" t="str">
        <f t="shared" si="49"/>
        <v>Bertholom Enora</v>
      </c>
      <c r="AQ20" s="91">
        <f t="shared" si="24"/>
        <v>4.41852244609403E-3</v>
      </c>
      <c r="AR20" s="15">
        <f t="shared" si="25"/>
        <v>8.83704489218806E-4</v>
      </c>
      <c r="AS20" s="27">
        <f t="shared" si="26"/>
        <v>1.767408978437612E-3</v>
      </c>
      <c r="AT20" s="159">
        <f t="shared" si="27"/>
        <v>4.5289855072463796E-3</v>
      </c>
      <c r="AU20" s="24">
        <f t="shared" si="28"/>
        <v>4.6451133407655176E-3</v>
      </c>
      <c r="AV20" s="15">
        <f t="shared" si="29"/>
        <v>9.2902266815310353E-4</v>
      </c>
      <c r="AW20" s="27">
        <f t="shared" si="30"/>
        <v>1.8580453363062071E-3</v>
      </c>
      <c r="AX20" s="19">
        <f t="shared" si="31"/>
        <v>4.8309178743961394E-3</v>
      </c>
      <c r="AY20" s="14">
        <f t="shared" si="32"/>
        <v>9.661835748792279E-4</v>
      </c>
      <c r="AZ20" s="21">
        <f t="shared" si="33"/>
        <v>1.9323671497584558E-3</v>
      </c>
      <c r="BA20" s="24">
        <f t="shared" si="34"/>
        <v>5.1759834368530063E-3</v>
      </c>
      <c r="BB20" s="15">
        <f t="shared" si="35"/>
        <v>1.0351966873706014E-3</v>
      </c>
      <c r="BC20" s="27">
        <f t="shared" si="36"/>
        <v>2.0703933747412027E-3</v>
      </c>
      <c r="BD20" s="19">
        <f t="shared" si="37"/>
        <v>6.0386473429951742E-3</v>
      </c>
      <c r="BE20" s="14">
        <f t="shared" si="38"/>
        <v>1.2077294685990348E-3</v>
      </c>
      <c r="BF20" s="42">
        <f t="shared" si="39"/>
        <v>2.4154589371980697E-3</v>
      </c>
      <c r="BG20" s="180">
        <f t="shared" si="50"/>
        <v>4.2625745950554163E-2</v>
      </c>
      <c r="BH20" s="50">
        <f t="shared" si="51"/>
        <v>9.3230823612584043E-2</v>
      </c>
      <c r="BI20" s="97">
        <f t="shared" si="52"/>
        <v>0.19600055741360101</v>
      </c>
      <c r="BJ20" s="176" t="str">
        <f t="shared" si="53"/>
        <v>Bertholom Enora</v>
      </c>
      <c r="BK20" s="94">
        <f t="shared" si="43"/>
        <v>4.1645843744794298E-2</v>
      </c>
      <c r="BL20" s="50">
        <f t="shared" si="44"/>
        <v>8.9940323955669296E-2</v>
      </c>
      <c r="BM20" s="97">
        <f t="shared" si="45"/>
        <v>0.191100543478261</v>
      </c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</row>
    <row r="21" spans="1:110" ht="18.600000000000001" customHeight="1" thickBot="1">
      <c r="A21" s="182">
        <v>4.1666666666666664E-2</v>
      </c>
      <c r="B21" s="187">
        <v>18</v>
      </c>
      <c r="C21" s="304" t="s">
        <v>63</v>
      </c>
      <c r="D21" s="309">
        <v>15</v>
      </c>
      <c r="E21" s="149">
        <f>((D21+1.5)*1000)/120</f>
        <v>137.5</v>
      </c>
      <c r="F21" s="31">
        <f>((D21+1)*1000)/120</f>
        <v>133.33333333333334</v>
      </c>
      <c r="G21" s="53">
        <f>((D21)*1000)/120</f>
        <v>125</v>
      </c>
      <c r="H21" s="77">
        <f>((D21+1)*1000)/60</f>
        <v>266.66666666666669</v>
      </c>
      <c r="I21" s="213">
        <f>((D21)*1000)/60</f>
        <v>250</v>
      </c>
      <c r="J21" s="216">
        <f t="shared" si="40"/>
        <v>237.5</v>
      </c>
      <c r="K21" s="207">
        <f>((D21)*1000)/30</f>
        <v>500</v>
      </c>
      <c r="L21" s="30">
        <f t="shared" si="41"/>
        <v>712.5</v>
      </c>
      <c r="M21" s="207">
        <f t="shared" si="42"/>
        <v>356.25</v>
      </c>
      <c r="N21" s="204">
        <f t="shared" si="0"/>
        <v>5.2910052910052903E-4</v>
      </c>
      <c r="O21" s="32">
        <f t="shared" si="1"/>
        <v>5.5555555555555545E-4</v>
      </c>
      <c r="P21" s="59">
        <f t="shared" si="2"/>
        <v>5.8479532163742691E-4</v>
      </c>
      <c r="Q21" s="63">
        <f t="shared" si="3"/>
        <v>7.937301666674603E-4</v>
      </c>
      <c r="R21" s="33">
        <f t="shared" si="4"/>
        <v>8.3341667500083324E-4</v>
      </c>
      <c r="S21" s="67">
        <f t="shared" si="5"/>
        <v>8.7728071052719299E-4</v>
      </c>
      <c r="T21" s="56">
        <f t="shared" si="6"/>
        <v>1.1111111111111109E-3</v>
      </c>
      <c r="U21" s="32">
        <f t="shared" si="7"/>
        <v>1.1695906432748538E-3</v>
      </c>
      <c r="V21" s="59">
        <f t="shared" si="8"/>
        <v>1.2077294685990335E-3</v>
      </c>
      <c r="W21" s="63">
        <f t="shared" si="9"/>
        <v>1.3888888888888887E-3</v>
      </c>
      <c r="X21" s="33">
        <f t="shared" si="10"/>
        <v>1.4619883040935672E-3</v>
      </c>
      <c r="Y21" s="67">
        <f t="shared" si="11"/>
        <v>1.509661835748792E-3</v>
      </c>
      <c r="Z21" s="71">
        <f t="shared" si="12"/>
        <v>2.3391812865497076E-3</v>
      </c>
      <c r="AA21" s="87">
        <f t="shared" si="13"/>
        <v>2.4691358024691358E-3</v>
      </c>
      <c r="AB21" s="193">
        <f t="shared" si="14"/>
        <v>2.9239766081871343E-3</v>
      </c>
      <c r="AC21" s="176" t="str">
        <f t="shared" si="48"/>
        <v>Guyavarc'h Alexandre</v>
      </c>
      <c r="AD21" s="175">
        <f t="shared" si="15"/>
        <v>3.0864197530864196E-3</v>
      </c>
      <c r="AE21" s="14">
        <f t="shared" si="16"/>
        <v>6.1728395061728394E-4</v>
      </c>
      <c r="AF21" s="21">
        <f t="shared" si="17"/>
        <v>1.2345679012345679E-3</v>
      </c>
      <c r="AG21" s="24">
        <f t="shared" si="18"/>
        <v>3.1928480204342271E-3</v>
      </c>
      <c r="AH21" s="15">
        <f t="shared" si="19"/>
        <v>6.385696040868454E-4</v>
      </c>
      <c r="AI21" s="15">
        <f t="shared" si="20"/>
        <v>1.2771392081736908E-3</v>
      </c>
      <c r="AJ21" s="15">
        <f t="shared" si="58"/>
        <v>2.5542784163473816E-3</v>
      </c>
      <c r="AK21" s="15">
        <f t="shared" si="59"/>
        <v>3.8314176245210722E-3</v>
      </c>
      <c r="AL21" s="27">
        <f t="shared" si="60"/>
        <v>4.7892720306513406E-3</v>
      </c>
      <c r="AM21" s="19">
        <f t="shared" si="21"/>
        <v>3.26797385620915E-3</v>
      </c>
      <c r="AN21" s="14">
        <f t="shared" si="22"/>
        <v>6.5359477124183002E-4</v>
      </c>
      <c r="AO21" s="42">
        <f t="shared" si="23"/>
        <v>1.30718954248366E-3</v>
      </c>
      <c r="AP21" s="176" t="str">
        <f t="shared" si="49"/>
        <v>Guyavarc'h Alexandre</v>
      </c>
      <c r="AQ21" s="91">
        <f t="shared" si="24"/>
        <v>3.3875338753387536E-3</v>
      </c>
      <c r="AR21" s="15">
        <f t="shared" si="25"/>
        <v>6.7750677506775068E-4</v>
      </c>
      <c r="AS21" s="27">
        <f t="shared" si="26"/>
        <v>1.3550135501355014E-3</v>
      </c>
      <c r="AT21" s="159">
        <f t="shared" si="27"/>
        <v>3.472222222222222E-3</v>
      </c>
      <c r="AU21" s="24">
        <f t="shared" si="28"/>
        <v>3.5612535612535609E-3</v>
      </c>
      <c r="AV21" s="15">
        <f t="shared" si="29"/>
        <v>7.1225071225071218E-4</v>
      </c>
      <c r="AW21" s="27">
        <f t="shared" si="30"/>
        <v>1.4245014245014244E-3</v>
      </c>
      <c r="AX21" s="19">
        <f t="shared" si="31"/>
        <v>3.7037037037037034E-3</v>
      </c>
      <c r="AY21" s="14">
        <f t="shared" si="32"/>
        <v>7.407407407407407E-4</v>
      </c>
      <c r="AZ21" s="21">
        <f t="shared" si="33"/>
        <v>1.4814814814814814E-3</v>
      </c>
      <c r="BA21" s="24">
        <f t="shared" si="34"/>
        <v>3.968253968253968E-3</v>
      </c>
      <c r="BB21" s="15">
        <f t="shared" si="35"/>
        <v>7.9365079365079365E-4</v>
      </c>
      <c r="BC21" s="27">
        <f t="shared" si="36"/>
        <v>1.5873015873015873E-3</v>
      </c>
      <c r="BD21" s="19">
        <f t="shared" si="37"/>
        <v>4.6296296296296294E-3</v>
      </c>
      <c r="BE21" s="14">
        <f t="shared" si="38"/>
        <v>9.2592592592592585E-4</v>
      </c>
      <c r="BF21" s="42">
        <f t="shared" si="39"/>
        <v>1.8518518518518517E-3</v>
      </c>
      <c r="BG21" s="180">
        <f t="shared" si="50"/>
        <v>3.2679738562091498E-2</v>
      </c>
      <c r="BH21" s="50">
        <f t="shared" si="51"/>
        <v>7.1476964769647711E-2</v>
      </c>
      <c r="BI21" s="97">
        <f t="shared" si="52"/>
        <v>0.15026709401709401</v>
      </c>
      <c r="BJ21" s="176" t="str">
        <f t="shared" si="53"/>
        <v>Guyavarc'h Alexandre</v>
      </c>
      <c r="BK21" s="94">
        <f t="shared" si="43"/>
        <v>3.1928480204342274E-2</v>
      </c>
      <c r="BL21" s="50">
        <f t="shared" si="44"/>
        <v>6.8954248366013063E-2</v>
      </c>
      <c r="BM21" s="97">
        <f t="shared" si="45"/>
        <v>0.14651041666666667</v>
      </c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</row>
    <row r="22" spans="1:110" ht="18.600000000000001" customHeight="1">
      <c r="A22" s="182">
        <v>4.1666666666666664E-2</v>
      </c>
      <c r="B22" s="186">
        <v>19</v>
      </c>
      <c r="C22" s="304" t="s">
        <v>64</v>
      </c>
      <c r="D22" s="309">
        <v>10</v>
      </c>
      <c r="E22" s="149">
        <f t="shared" si="54"/>
        <v>95.833333333333329</v>
      </c>
      <c r="F22" s="31">
        <f t="shared" si="46"/>
        <v>91.666666666666671</v>
      </c>
      <c r="G22" s="53">
        <f t="shared" si="55"/>
        <v>83.333333333333329</v>
      </c>
      <c r="H22" s="77">
        <f t="shared" si="56"/>
        <v>183.33333333333334</v>
      </c>
      <c r="I22" s="213">
        <f t="shared" si="47"/>
        <v>166.66666666666666</v>
      </c>
      <c r="J22" s="216">
        <f t="shared" si="40"/>
        <v>158.33333333333334</v>
      </c>
      <c r="K22" s="207">
        <f t="shared" si="57"/>
        <v>333.33333333333331</v>
      </c>
      <c r="L22" s="30">
        <f t="shared" si="41"/>
        <v>475</v>
      </c>
      <c r="M22" s="207">
        <f t="shared" si="42"/>
        <v>237.5</v>
      </c>
      <c r="N22" s="204">
        <f t="shared" si="0"/>
        <v>7.9365079365079365E-4</v>
      </c>
      <c r="O22" s="32">
        <f t="shared" si="1"/>
        <v>8.3333333333333328E-4</v>
      </c>
      <c r="P22" s="59">
        <f t="shared" si="2"/>
        <v>8.7719298245614026E-4</v>
      </c>
      <c r="Q22" s="63">
        <f t="shared" si="3"/>
        <v>1.1905952500011906E-3</v>
      </c>
      <c r="R22" s="33">
        <f t="shared" si="4"/>
        <v>1.25012501250125E-3</v>
      </c>
      <c r="S22" s="67">
        <f t="shared" si="5"/>
        <v>1.3159210657907895E-3</v>
      </c>
      <c r="T22" s="56">
        <f t="shared" si="6"/>
        <v>1.6666666666666666E-3</v>
      </c>
      <c r="U22" s="32">
        <f t="shared" si="7"/>
        <v>1.7543859649122805E-3</v>
      </c>
      <c r="V22" s="59">
        <f t="shared" si="8"/>
        <v>1.8115942028985505E-3</v>
      </c>
      <c r="W22" s="63">
        <f t="shared" si="9"/>
        <v>2.0833333333333333E-3</v>
      </c>
      <c r="X22" s="33">
        <f t="shared" si="10"/>
        <v>2.1929824561403508E-3</v>
      </c>
      <c r="Y22" s="67">
        <f t="shared" si="11"/>
        <v>2.2644927536231881E-3</v>
      </c>
      <c r="Z22" s="71">
        <f t="shared" si="12"/>
        <v>3.508771929824561E-3</v>
      </c>
      <c r="AA22" s="87">
        <f t="shared" si="13"/>
        <v>3.7037037037037034E-3</v>
      </c>
      <c r="AB22" s="193">
        <f t="shared" si="14"/>
        <v>4.3859649122807015E-3</v>
      </c>
      <c r="AC22" s="176" t="str">
        <f t="shared" si="48"/>
        <v>Le Guen Marlène</v>
      </c>
      <c r="AD22" s="175">
        <f t="shared" si="15"/>
        <v>4.6296296296296294E-3</v>
      </c>
      <c r="AE22" s="14">
        <f t="shared" si="16"/>
        <v>9.2592592592592585E-4</v>
      </c>
      <c r="AF22" s="21">
        <f t="shared" si="17"/>
        <v>1.8518518518518517E-3</v>
      </c>
      <c r="AG22" s="24">
        <f t="shared" si="18"/>
        <v>4.7892720306513415E-3</v>
      </c>
      <c r="AH22" s="15">
        <f t="shared" si="19"/>
        <v>9.5785440613026826E-4</v>
      </c>
      <c r="AI22" s="15">
        <f t="shared" si="20"/>
        <v>1.9157088122605365E-3</v>
      </c>
      <c r="AJ22" s="15">
        <f t="shared" si="58"/>
        <v>3.831417624521073E-3</v>
      </c>
      <c r="AK22" s="15">
        <f t="shared" si="59"/>
        <v>5.7471264367816091E-3</v>
      </c>
      <c r="AL22" s="27">
        <f t="shared" si="60"/>
        <v>7.1839080459770123E-3</v>
      </c>
      <c r="AM22" s="19">
        <f t="shared" si="21"/>
        <v>4.9019607843137254E-3</v>
      </c>
      <c r="AN22" s="14">
        <f t="shared" si="22"/>
        <v>9.8039215686274508E-4</v>
      </c>
      <c r="AO22" s="42">
        <f t="shared" si="23"/>
        <v>1.9607843137254902E-3</v>
      </c>
      <c r="AP22" s="176" t="str">
        <f t="shared" si="49"/>
        <v>Le Guen Marlène</v>
      </c>
      <c r="AQ22" s="91">
        <f t="shared" si="24"/>
        <v>5.08130081300813E-3</v>
      </c>
      <c r="AR22" s="15">
        <f t="shared" si="25"/>
        <v>1.0162601626016259E-3</v>
      </c>
      <c r="AS22" s="27">
        <f t="shared" si="26"/>
        <v>2.0325203252032518E-3</v>
      </c>
      <c r="AT22" s="159">
        <f t="shared" si="27"/>
        <v>5.208333333333333E-3</v>
      </c>
      <c r="AU22" s="24">
        <f t="shared" si="28"/>
        <v>5.3418803418803411E-3</v>
      </c>
      <c r="AV22" s="15">
        <f t="shared" si="29"/>
        <v>1.0683760683760683E-3</v>
      </c>
      <c r="AW22" s="27">
        <f t="shared" si="30"/>
        <v>2.1367521367521365E-3</v>
      </c>
      <c r="AX22" s="19">
        <f t="shared" si="31"/>
        <v>5.5555555555555549E-3</v>
      </c>
      <c r="AY22" s="14">
        <f t="shared" si="32"/>
        <v>1.1111111111111109E-3</v>
      </c>
      <c r="AZ22" s="21">
        <f t="shared" si="33"/>
        <v>2.2222222222222218E-3</v>
      </c>
      <c r="BA22" s="24">
        <f t="shared" si="34"/>
        <v>5.9523809523809521E-3</v>
      </c>
      <c r="BB22" s="15">
        <f t="shared" si="35"/>
        <v>1.1904761904761904E-3</v>
      </c>
      <c r="BC22" s="27">
        <f t="shared" si="36"/>
        <v>2.3809523809523807E-3</v>
      </c>
      <c r="BD22" s="19">
        <f t="shared" si="37"/>
        <v>6.9444444444444441E-3</v>
      </c>
      <c r="BE22" s="14">
        <f t="shared" si="38"/>
        <v>1.3888888888888887E-3</v>
      </c>
      <c r="BF22" s="42">
        <f t="shared" si="39"/>
        <v>2.7777777777777775E-3</v>
      </c>
      <c r="BG22" s="180">
        <f t="shared" si="50"/>
        <v>4.9019607843137254E-2</v>
      </c>
      <c r="BH22" s="50">
        <f t="shared" si="51"/>
        <v>0.10721544715447155</v>
      </c>
      <c r="BI22" s="97">
        <f t="shared" si="52"/>
        <v>0.225400641025641</v>
      </c>
      <c r="BJ22" s="176" t="str">
        <f t="shared" si="53"/>
        <v>Le Guen Marlène</v>
      </c>
      <c r="BK22" s="94">
        <f t="shared" si="43"/>
        <v>4.7892720306513412E-2</v>
      </c>
      <c r="BL22" s="50">
        <f t="shared" si="44"/>
        <v>0.10343137254901962</v>
      </c>
      <c r="BM22" s="97">
        <f t="shared" si="45"/>
        <v>0.21976562499999999</v>
      </c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</row>
    <row r="23" spans="1:110" ht="18.600000000000001" customHeight="1">
      <c r="A23" s="182">
        <v>4.1666666666666664E-2</v>
      </c>
      <c r="B23" s="187">
        <v>20</v>
      </c>
      <c r="C23" s="304" t="s">
        <v>65</v>
      </c>
      <c r="D23" s="309">
        <v>11</v>
      </c>
      <c r="E23" s="149">
        <f t="shared" si="54"/>
        <v>104.16666666666667</v>
      </c>
      <c r="F23" s="31">
        <f t="shared" si="46"/>
        <v>100</v>
      </c>
      <c r="G23" s="53">
        <f t="shared" si="55"/>
        <v>91.666666666666671</v>
      </c>
      <c r="H23" s="77">
        <f t="shared" si="56"/>
        <v>200</v>
      </c>
      <c r="I23" s="213">
        <f t="shared" si="47"/>
        <v>183.33333333333334</v>
      </c>
      <c r="J23" s="216">
        <f t="shared" si="40"/>
        <v>174.16666666666666</v>
      </c>
      <c r="K23" s="207">
        <f t="shared" si="57"/>
        <v>366.66666666666669</v>
      </c>
      <c r="L23" s="30">
        <f t="shared" si="41"/>
        <v>522.5</v>
      </c>
      <c r="M23" s="207">
        <f t="shared" si="42"/>
        <v>261.25</v>
      </c>
      <c r="N23" s="204">
        <f t="shared" si="0"/>
        <v>7.2150072150072139E-4</v>
      </c>
      <c r="O23" s="32">
        <f t="shared" si="1"/>
        <v>7.5757575757575747E-4</v>
      </c>
      <c r="P23" s="59">
        <f t="shared" si="2"/>
        <v>7.974481658692184E-4</v>
      </c>
      <c r="Q23" s="63">
        <f t="shared" si="3"/>
        <v>1.0823593181829004E-3</v>
      </c>
      <c r="R23" s="33">
        <f t="shared" si="4"/>
        <v>1.1364772840920453E-3</v>
      </c>
      <c r="S23" s="67">
        <f t="shared" si="5"/>
        <v>1.1962918779916268E-3</v>
      </c>
      <c r="T23" s="56">
        <f t="shared" si="6"/>
        <v>1.5151515151515149E-3</v>
      </c>
      <c r="U23" s="32">
        <f t="shared" si="7"/>
        <v>1.5948963317384368E-3</v>
      </c>
      <c r="V23" s="59">
        <f t="shared" si="8"/>
        <v>1.646903820816864E-3</v>
      </c>
      <c r="W23" s="63">
        <f t="shared" si="9"/>
        <v>1.8939393939393938E-3</v>
      </c>
      <c r="X23" s="33">
        <f t="shared" si="10"/>
        <v>1.9936204146730461E-3</v>
      </c>
      <c r="Y23" s="67">
        <f t="shared" si="11"/>
        <v>2.05862977602108E-3</v>
      </c>
      <c r="Z23" s="71">
        <f t="shared" si="12"/>
        <v>3.1897926634768736E-3</v>
      </c>
      <c r="AA23" s="87">
        <f t="shared" si="13"/>
        <v>3.3670033670033669E-3</v>
      </c>
      <c r="AB23" s="193">
        <f t="shared" si="14"/>
        <v>3.9872408293460922E-3</v>
      </c>
      <c r="AC23" s="176" t="str">
        <f t="shared" si="48"/>
        <v>Gicquel Sara</v>
      </c>
      <c r="AD23" s="175">
        <f t="shared" si="15"/>
        <v>4.2087542087542087E-3</v>
      </c>
      <c r="AE23" s="14">
        <f t="shared" si="16"/>
        <v>8.4175084175084171E-4</v>
      </c>
      <c r="AF23" s="21">
        <f t="shared" si="17"/>
        <v>1.6835016835016834E-3</v>
      </c>
      <c r="AG23" s="24">
        <f t="shared" si="18"/>
        <v>4.353883664228491E-3</v>
      </c>
      <c r="AH23" s="15">
        <f t="shared" si="19"/>
        <v>8.7077673284569816E-4</v>
      </c>
      <c r="AI23" s="15">
        <f t="shared" si="20"/>
        <v>1.7415534656913963E-3</v>
      </c>
      <c r="AJ23" s="15">
        <f t="shared" si="58"/>
        <v>3.4831069313827926E-3</v>
      </c>
      <c r="AK23" s="15">
        <f t="shared" si="59"/>
        <v>5.2246603970741885E-3</v>
      </c>
      <c r="AL23" s="27">
        <f t="shared" si="60"/>
        <v>6.5308254963427365E-3</v>
      </c>
      <c r="AM23" s="19">
        <f t="shared" si="21"/>
        <v>4.4563279857397506E-3</v>
      </c>
      <c r="AN23" s="14">
        <f t="shared" si="22"/>
        <v>8.9126559714795015E-4</v>
      </c>
      <c r="AO23" s="42">
        <f t="shared" si="23"/>
        <v>1.7825311942959003E-3</v>
      </c>
      <c r="AP23" s="176" t="str">
        <f t="shared" si="49"/>
        <v>Gicquel Sara</v>
      </c>
      <c r="AQ23" s="91">
        <f t="shared" si="24"/>
        <v>4.6193643754619367E-3</v>
      </c>
      <c r="AR23" s="15">
        <f t="shared" si="25"/>
        <v>9.2387287509238729E-4</v>
      </c>
      <c r="AS23" s="27">
        <f t="shared" si="26"/>
        <v>1.8477457501847746E-3</v>
      </c>
      <c r="AT23" s="159">
        <f t="shared" si="27"/>
        <v>4.7348484848484841E-3</v>
      </c>
      <c r="AU23" s="24">
        <f t="shared" si="28"/>
        <v>4.856254856254856E-3</v>
      </c>
      <c r="AV23" s="15">
        <f t="shared" si="29"/>
        <v>9.7125097125097125E-4</v>
      </c>
      <c r="AW23" s="27">
        <f t="shared" si="30"/>
        <v>1.9425019425019425E-3</v>
      </c>
      <c r="AX23" s="19">
        <f t="shared" si="31"/>
        <v>5.0505050505050501E-3</v>
      </c>
      <c r="AY23" s="14">
        <f t="shared" si="32"/>
        <v>1.0101010101010101E-3</v>
      </c>
      <c r="AZ23" s="21">
        <f t="shared" si="33"/>
        <v>2.0202020202020202E-3</v>
      </c>
      <c r="BA23" s="24">
        <f t="shared" si="34"/>
        <v>5.411255411255411E-3</v>
      </c>
      <c r="BB23" s="15">
        <f t="shared" si="35"/>
        <v>1.0822510822510823E-3</v>
      </c>
      <c r="BC23" s="27">
        <f t="shared" si="36"/>
        <v>2.1645021645021645E-3</v>
      </c>
      <c r="BD23" s="19">
        <f t="shared" si="37"/>
        <v>6.313131313131313E-3</v>
      </c>
      <c r="BE23" s="14">
        <f t="shared" si="38"/>
        <v>1.2626262626262625E-3</v>
      </c>
      <c r="BF23" s="42">
        <f t="shared" si="39"/>
        <v>2.525252525252525E-3</v>
      </c>
      <c r="BG23" s="180">
        <f t="shared" si="50"/>
        <v>4.4563279857397504E-2</v>
      </c>
      <c r="BH23" s="50">
        <f t="shared" si="51"/>
        <v>9.7468588322246863E-2</v>
      </c>
      <c r="BI23" s="97">
        <f t="shared" si="52"/>
        <v>0.20490967365967366</v>
      </c>
      <c r="BJ23" s="176" t="str">
        <f t="shared" si="53"/>
        <v>Gicquel Sara</v>
      </c>
      <c r="BK23" s="94">
        <f t="shared" si="43"/>
        <v>4.353883664228491E-2</v>
      </c>
      <c r="BL23" s="50">
        <f t="shared" si="44"/>
        <v>9.4028520499108745E-2</v>
      </c>
      <c r="BM23" s="97">
        <f t="shared" si="45"/>
        <v>0.1997869318181818</v>
      </c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</row>
    <row r="24" spans="1:110" ht="18.600000000000001" customHeight="1" thickBot="1">
      <c r="A24" s="182">
        <v>4.1666666666666664E-2</v>
      </c>
      <c r="B24" s="187">
        <v>21</v>
      </c>
      <c r="C24" s="304" t="s">
        <v>66</v>
      </c>
      <c r="D24" s="309">
        <v>15.5</v>
      </c>
      <c r="E24" s="149">
        <f t="shared" si="54"/>
        <v>141.66666666666666</v>
      </c>
      <c r="F24" s="31">
        <f t="shared" si="46"/>
        <v>137.5</v>
      </c>
      <c r="G24" s="53">
        <f t="shared" si="55"/>
        <v>129.16666666666666</v>
      </c>
      <c r="H24" s="77">
        <f t="shared" si="56"/>
        <v>275</v>
      </c>
      <c r="I24" s="213">
        <f t="shared" si="47"/>
        <v>258.33333333333331</v>
      </c>
      <c r="J24" s="216">
        <f t="shared" si="40"/>
        <v>245.41666666666666</v>
      </c>
      <c r="K24" s="207">
        <f t="shared" si="57"/>
        <v>516.66666666666663</v>
      </c>
      <c r="L24" s="30">
        <f t="shared" si="41"/>
        <v>736.25</v>
      </c>
      <c r="M24" s="207">
        <f t="shared" si="42"/>
        <v>368.125</v>
      </c>
      <c r="N24" s="204">
        <f t="shared" si="0"/>
        <v>5.1203277009728612E-4</v>
      </c>
      <c r="O24" s="32">
        <f t="shared" si="1"/>
        <v>5.3763440860215054E-4</v>
      </c>
      <c r="P24" s="59">
        <f t="shared" si="2"/>
        <v>5.6593095642331628E-4</v>
      </c>
      <c r="Q24" s="63">
        <f t="shared" si="3"/>
        <v>7.6812596774270339E-4</v>
      </c>
      <c r="R24" s="33">
        <f t="shared" si="4"/>
        <v>8.0653226612983865E-4</v>
      </c>
      <c r="S24" s="67">
        <f t="shared" si="5"/>
        <v>8.4898133276825128E-4</v>
      </c>
      <c r="T24" s="56">
        <f t="shared" si="6"/>
        <v>1.0752688172043011E-3</v>
      </c>
      <c r="U24" s="32">
        <f t="shared" si="7"/>
        <v>1.1318619128466326E-3</v>
      </c>
      <c r="V24" s="59">
        <f t="shared" si="8"/>
        <v>1.1687704534829361E-3</v>
      </c>
      <c r="W24" s="63">
        <f t="shared" si="9"/>
        <v>1.3440860215053762E-3</v>
      </c>
      <c r="X24" s="33">
        <f t="shared" si="10"/>
        <v>1.4148273910582908E-3</v>
      </c>
      <c r="Y24" s="67">
        <f t="shared" si="11"/>
        <v>1.46096306685367E-3</v>
      </c>
      <c r="Z24" s="71">
        <f t="shared" si="12"/>
        <v>2.2637238256932651E-3</v>
      </c>
      <c r="AA24" s="87">
        <f t="shared" si="13"/>
        <v>2.3894862604540022E-3</v>
      </c>
      <c r="AB24" s="193">
        <f t="shared" si="14"/>
        <v>2.8296547821165816E-3</v>
      </c>
      <c r="AC24" s="176" t="str">
        <f t="shared" si="48"/>
        <v>Urvoy Jean-François</v>
      </c>
      <c r="AD24" s="175">
        <f t="shared" si="15"/>
        <v>2.9868578255675027E-3</v>
      </c>
      <c r="AE24" s="14">
        <f t="shared" si="16"/>
        <v>5.9737156511350056E-4</v>
      </c>
      <c r="AF24" s="21">
        <f t="shared" si="17"/>
        <v>1.1947431302270011E-3</v>
      </c>
      <c r="AG24" s="24">
        <f t="shared" si="18"/>
        <v>3.0898529230008651E-3</v>
      </c>
      <c r="AH24" s="15">
        <f t="shared" si="19"/>
        <v>6.1797058460017298E-4</v>
      </c>
      <c r="AI24" s="15">
        <f t="shared" si="20"/>
        <v>1.235941169200346E-3</v>
      </c>
      <c r="AJ24" s="15">
        <f t="shared" si="58"/>
        <v>2.4718823384006919E-3</v>
      </c>
      <c r="AK24" s="15">
        <f t="shared" si="59"/>
        <v>3.7078235076010379E-3</v>
      </c>
      <c r="AL24" s="27">
        <f t="shared" si="60"/>
        <v>4.6347793845012975E-3</v>
      </c>
      <c r="AM24" s="19">
        <f t="shared" si="21"/>
        <v>3.1625553447185329E-3</v>
      </c>
      <c r="AN24" s="14">
        <f t="shared" si="22"/>
        <v>6.3251106894370653E-4</v>
      </c>
      <c r="AO24" s="42">
        <f t="shared" si="23"/>
        <v>1.2650221378874131E-3</v>
      </c>
      <c r="AP24" s="176" t="str">
        <f t="shared" si="49"/>
        <v>Urvoy Jean-François</v>
      </c>
      <c r="AQ24" s="91">
        <f t="shared" si="24"/>
        <v>3.2782585890375033E-3</v>
      </c>
      <c r="AR24" s="15">
        <f t="shared" si="25"/>
        <v>6.5565171780750066E-4</v>
      </c>
      <c r="AS24" s="27">
        <f t="shared" si="26"/>
        <v>1.3113034356150013E-3</v>
      </c>
      <c r="AT24" s="159">
        <f t="shared" si="27"/>
        <v>3.3602150537634405E-3</v>
      </c>
      <c r="AU24" s="24">
        <f t="shared" si="28"/>
        <v>3.4463744141163496E-3</v>
      </c>
      <c r="AV24" s="15">
        <f t="shared" si="29"/>
        <v>6.8927488282326992E-4</v>
      </c>
      <c r="AW24" s="27">
        <f t="shared" si="30"/>
        <v>1.3785497656465398E-3</v>
      </c>
      <c r="AX24" s="19">
        <f t="shared" si="31"/>
        <v>3.5842293906810036E-3</v>
      </c>
      <c r="AY24" s="14">
        <f t="shared" si="32"/>
        <v>7.1684587813620072E-4</v>
      </c>
      <c r="AZ24" s="21">
        <f t="shared" si="33"/>
        <v>1.4336917562724014E-3</v>
      </c>
      <c r="BA24" s="24">
        <f t="shared" si="34"/>
        <v>3.8402457757296467E-3</v>
      </c>
      <c r="BB24" s="15">
        <f t="shared" si="35"/>
        <v>7.6804915514592934E-4</v>
      </c>
      <c r="BC24" s="27">
        <f t="shared" si="36"/>
        <v>1.5360983102918587E-3</v>
      </c>
      <c r="BD24" s="19">
        <f t="shared" si="37"/>
        <v>4.4802867383512551E-3</v>
      </c>
      <c r="BE24" s="14">
        <f t="shared" si="38"/>
        <v>8.96057347670251E-4</v>
      </c>
      <c r="BF24" s="42">
        <f t="shared" si="39"/>
        <v>1.792114695340502E-3</v>
      </c>
      <c r="BG24" s="180">
        <f t="shared" si="50"/>
        <v>3.1625553447185331E-2</v>
      </c>
      <c r="BH24" s="50">
        <f t="shared" si="51"/>
        <v>6.917125622869133E-2</v>
      </c>
      <c r="BI24" s="97">
        <f t="shared" si="52"/>
        <v>0.14541976840363938</v>
      </c>
      <c r="BJ24" s="176" t="str">
        <f t="shared" si="53"/>
        <v>Urvoy Jean-François</v>
      </c>
      <c r="BK24" s="94">
        <f t="shared" si="43"/>
        <v>3.0898529230008652E-2</v>
      </c>
      <c r="BL24" s="50">
        <f t="shared" si="44"/>
        <v>6.6729917773561048E-2</v>
      </c>
      <c r="BM24" s="97">
        <f t="shared" si="45"/>
        <v>0.14178427419354836</v>
      </c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</row>
    <row r="25" spans="1:110" ht="18.600000000000001" customHeight="1">
      <c r="A25" s="182">
        <v>4.1666666666666664E-2</v>
      </c>
      <c r="B25" s="186">
        <v>22</v>
      </c>
      <c r="C25" s="304" t="s">
        <v>67</v>
      </c>
      <c r="D25" s="309">
        <v>16</v>
      </c>
      <c r="E25" s="149">
        <f t="shared" si="54"/>
        <v>145.83333333333334</v>
      </c>
      <c r="F25" s="31">
        <f t="shared" si="46"/>
        <v>141.66666666666666</v>
      </c>
      <c r="G25" s="53">
        <f t="shared" si="55"/>
        <v>133.33333333333334</v>
      </c>
      <c r="H25" s="77">
        <f t="shared" si="56"/>
        <v>283.33333333333331</v>
      </c>
      <c r="I25" s="213">
        <f t="shared" si="47"/>
        <v>266.66666666666669</v>
      </c>
      <c r="J25" s="216">
        <f t="shared" si="40"/>
        <v>253.33333333333334</v>
      </c>
      <c r="K25" s="207">
        <f t="shared" si="57"/>
        <v>533.33333333333337</v>
      </c>
      <c r="L25" s="30">
        <f t="shared" si="41"/>
        <v>760</v>
      </c>
      <c r="M25" s="207">
        <f t="shared" si="42"/>
        <v>380</v>
      </c>
      <c r="N25" s="204">
        <f>((A25)/(D25*1.05))/5</f>
        <v>4.96031746031746E-4</v>
      </c>
      <c r="O25" s="32">
        <f>((A25)/(D25*1))/5</f>
        <v>5.2083333333333333E-4</v>
      </c>
      <c r="P25" s="59">
        <f>((A25)/(D25*0.95))/5</f>
        <v>5.4824561403508769E-4</v>
      </c>
      <c r="Q25" s="63">
        <f>((A25)/(D25*1.05))/3.333</f>
        <v>7.4412203125074402E-4</v>
      </c>
      <c r="R25" s="33">
        <f>((A25)/(D25*1))/3.333</f>
        <v>7.8132813281328129E-4</v>
      </c>
      <c r="S25" s="67">
        <f>((A25)/(D25*0.95))/3.333</f>
        <v>8.2245066611924338E-4</v>
      </c>
      <c r="T25" s="56">
        <f>((A25)/(D25))/2.5</f>
        <v>1.0416666666666667E-3</v>
      </c>
      <c r="U25" s="32">
        <f>((A25)/(D25*0.95))/2.5</f>
        <v>1.0964912280701754E-3</v>
      </c>
      <c r="V25" s="59">
        <f>((A25)/(D25*0.92))/2.5</f>
        <v>1.132246376811594E-3</v>
      </c>
      <c r="W25" s="63">
        <f>((A25)/(D25))/2</f>
        <v>1.3020833333333333E-3</v>
      </c>
      <c r="X25" s="33">
        <f>((A25)/(D25*0.95))/2</f>
        <v>1.3706140350877192E-3</v>
      </c>
      <c r="Y25" s="67">
        <f>((A25)/(D25*0.92))/2</f>
        <v>1.4153079710144925E-3</v>
      </c>
      <c r="Z25" s="71">
        <f>((A25)/(D25*0.95))/1.25</f>
        <v>2.1929824561403508E-3</v>
      </c>
      <c r="AA25" s="87">
        <f>((A25)/(D25*0.9))/1.25</f>
        <v>2.3148148148148147E-3</v>
      </c>
      <c r="AB25" s="193">
        <f>((A25)/(D25*0.95))/1</f>
        <v>2.7412280701754384E-3</v>
      </c>
      <c r="AC25" s="176" t="str">
        <f t="shared" si="48"/>
        <v>Manredjo Elijah</v>
      </c>
      <c r="AD25" s="175">
        <f>((A25)/(D25*0.9))</f>
        <v>2.8935185185185184E-3</v>
      </c>
      <c r="AE25" s="14">
        <f>((A25)/(D25*0.9))/5</f>
        <v>5.7870370370370367E-4</v>
      </c>
      <c r="AF25" s="21">
        <f>((A25)/(D25*0.9))/2.5</f>
        <v>1.1574074074074073E-3</v>
      </c>
      <c r="AG25" s="24">
        <f>((A25)/(D25*0.87))</f>
        <v>2.9932950191570878E-3</v>
      </c>
      <c r="AH25" s="15">
        <f>((A25)/(D25*0.87))/5</f>
        <v>5.9865900383141758E-4</v>
      </c>
      <c r="AI25" s="15">
        <f>((A25)/(D25*0.87))/2.5</f>
        <v>1.1973180076628352E-3</v>
      </c>
      <c r="AJ25" s="15">
        <f t="shared" si="58"/>
        <v>2.3946360153256703E-3</v>
      </c>
      <c r="AK25" s="15">
        <f>AI25*3</f>
        <v>3.5919540229885057E-3</v>
      </c>
      <c r="AL25" s="27">
        <f>AG25*1.5</f>
        <v>4.4899425287356319E-3</v>
      </c>
      <c r="AM25" s="19">
        <f>((A25)/(D25*0.85))</f>
        <v>3.0637254901960784E-3</v>
      </c>
      <c r="AN25" s="14">
        <f>((A25)/(D25*0.85))/5</f>
        <v>6.1274509803921568E-4</v>
      </c>
      <c r="AO25" s="42">
        <f>((A25)/(D25*0.85))/2.5</f>
        <v>1.2254901960784314E-3</v>
      </c>
      <c r="AP25" s="176" t="str">
        <f t="shared" si="49"/>
        <v>Manredjo Elijah</v>
      </c>
      <c r="AQ25" s="91">
        <f>((A25)/(D25*0.82))</f>
        <v>3.1758130081300812E-3</v>
      </c>
      <c r="AR25" s="15">
        <f>((A25)/(D25*0.82))/5</f>
        <v>6.3516260162601625E-4</v>
      </c>
      <c r="AS25" s="27">
        <f>((A25)/(D25*0.82))/2.5</f>
        <v>1.2703252032520325E-3</v>
      </c>
      <c r="AT25" s="159">
        <f>((A25)/(D25*0.8))</f>
        <v>3.255208333333333E-3</v>
      </c>
      <c r="AU25" s="24">
        <f>((A25)/(D25*0.78))</f>
        <v>3.3386752136752135E-3</v>
      </c>
      <c r="AV25" s="15">
        <f>((A25)/(D25*0.78))/5</f>
        <v>6.6773504273504275E-4</v>
      </c>
      <c r="AW25" s="27">
        <f>((A25)/(D25*0.78))/2.5</f>
        <v>1.3354700854700855E-3</v>
      </c>
      <c r="AX25" s="19">
        <f>((A25)/(D25*0.75))</f>
        <v>3.472222222222222E-3</v>
      </c>
      <c r="AY25" s="14">
        <f>((A25)/(D25*0.75))/5</f>
        <v>6.9444444444444436E-4</v>
      </c>
      <c r="AZ25" s="21">
        <f>((A25)/(D25*0.75))/2.5</f>
        <v>1.3888888888888887E-3</v>
      </c>
      <c r="BA25" s="24">
        <f>((A25)/(D25*0.7))</f>
        <v>3.7202380952380955E-3</v>
      </c>
      <c r="BB25" s="15">
        <f>((A25)/(D25*0.7))/5</f>
        <v>7.4404761904761911E-4</v>
      </c>
      <c r="BC25" s="27">
        <f>((A25)/(D25*0.7))/2.5</f>
        <v>1.4880952380952382E-3</v>
      </c>
      <c r="BD25" s="19">
        <f>((A25)/(D25*0.6))</f>
        <v>4.340277777777778E-3</v>
      </c>
      <c r="BE25" s="14">
        <f>((A25)/(D25*0.6))/5</f>
        <v>8.6805555555555562E-4</v>
      </c>
      <c r="BF25" s="42">
        <f>((A25)/(D25*0.6))/2.5</f>
        <v>1.7361111111111112E-3</v>
      </c>
      <c r="BG25" s="180">
        <f>AM25*10</f>
        <v>3.0637254901960783E-2</v>
      </c>
      <c r="BH25" s="50">
        <f>AQ25*21.1</f>
        <v>6.7009654471544722E-2</v>
      </c>
      <c r="BI25" s="97">
        <f>AU25*42.195</f>
        <v>0.14087540064102563</v>
      </c>
      <c r="BJ25" s="176" t="str">
        <f t="shared" si="53"/>
        <v>Manredjo Elijah</v>
      </c>
      <c r="BK25" s="94">
        <f>AG25*10</f>
        <v>2.9932950191570877E-2</v>
      </c>
      <c r="BL25" s="50">
        <f>AM25*21.1</f>
        <v>6.4644607843137261E-2</v>
      </c>
      <c r="BM25" s="97">
        <f>AT25*42.195</f>
        <v>0.13735351562499998</v>
      </c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</row>
    <row r="26" spans="1:110" ht="18.600000000000001" customHeight="1">
      <c r="A26" s="182">
        <v>4.1666666666666664E-2</v>
      </c>
      <c r="B26" s="187">
        <v>23</v>
      </c>
      <c r="C26" s="304" t="s">
        <v>68</v>
      </c>
      <c r="D26" s="309">
        <v>17</v>
      </c>
      <c r="E26" s="149">
        <f t="shared" si="54"/>
        <v>154.16666666666666</v>
      </c>
      <c r="F26" s="31">
        <f>((D26+1)*1000)/120</f>
        <v>150</v>
      </c>
      <c r="G26" s="53">
        <f>((D26)*1000)/120</f>
        <v>141.66666666666666</v>
      </c>
      <c r="H26" s="77">
        <f>((D26+1)*1000)/60</f>
        <v>300</v>
      </c>
      <c r="I26" s="213">
        <f>((D26)*1000)/60</f>
        <v>283.33333333333331</v>
      </c>
      <c r="J26" s="216">
        <f t="shared" si="40"/>
        <v>269.16666666666663</v>
      </c>
      <c r="K26" s="207">
        <f>((D26)*1000)/30</f>
        <v>566.66666666666663</v>
      </c>
      <c r="L26" s="30">
        <f t="shared" si="41"/>
        <v>807.49999999999989</v>
      </c>
      <c r="M26" s="207">
        <f t="shared" si="42"/>
        <v>403.74999999999994</v>
      </c>
      <c r="N26" s="204">
        <f t="shared" si="0"/>
        <v>4.6685340802987853E-4</v>
      </c>
      <c r="O26" s="32">
        <f t="shared" si="1"/>
        <v>4.9019607843137254E-4</v>
      </c>
      <c r="P26" s="59">
        <f t="shared" si="2"/>
        <v>5.1599587203302369E-4</v>
      </c>
      <c r="Q26" s="63">
        <f t="shared" si="3"/>
        <v>7.0035014705952371E-4</v>
      </c>
      <c r="R26" s="33">
        <f t="shared" si="4"/>
        <v>7.353676544125E-4</v>
      </c>
      <c r="S26" s="67">
        <f t="shared" si="5"/>
        <v>7.7407121517105262E-4</v>
      </c>
      <c r="T26" s="56">
        <f t="shared" si="6"/>
        <v>9.8039215686274508E-4</v>
      </c>
      <c r="U26" s="32">
        <f t="shared" si="7"/>
        <v>1.0319917440660474E-3</v>
      </c>
      <c r="V26" s="59">
        <f t="shared" si="8"/>
        <v>1.0656436487638532E-3</v>
      </c>
      <c r="W26" s="63">
        <f t="shared" si="9"/>
        <v>1.2254901960784314E-3</v>
      </c>
      <c r="X26" s="33">
        <f t="shared" si="10"/>
        <v>1.2899896800825593E-3</v>
      </c>
      <c r="Y26" s="67">
        <f t="shared" si="11"/>
        <v>1.3320545609548165E-3</v>
      </c>
      <c r="Z26" s="71">
        <f t="shared" si="12"/>
        <v>2.0639834881320948E-3</v>
      </c>
      <c r="AA26" s="87">
        <f t="shared" si="13"/>
        <v>2.1786492374727667E-3</v>
      </c>
      <c r="AB26" s="193">
        <f t="shared" si="14"/>
        <v>2.5799793601651187E-3</v>
      </c>
      <c r="AC26" s="176" t="str">
        <f t="shared" si="48"/>
        <v>Graffin Denis</v>
      </c>
      <c r="AD26" s="175">
        <f t="shared" si="15"/>
        <v>2.7233115468409583E-3</v>
      </c>
      <c r="AE26" s="14">
        <f t="shared" si="16"/>
        <v>5.4466230936819167E-4</v>
      </c>
      <c r="AF26" s="21">
        <f t="shared" si="17"/>
        <v>1.0893246187363833E-3</v>
      </c>
      <c r="AG26" s="24">
        <f t="shared" si="18"/>
        <v>2.8172188415596122E-3</v>
      </c>
      <c r="AH26" s="15">
        <f t="shared" si="19"/>
        <v>5.6344376831192239E-4</v>
      </c>
      <c r="AI26" s="15">
        <f t="shared" si="20"/>
        <v>1.1268875366238448E-3</v>
      </c>
      <c r="AJ26" s="15">
        <f t="shared" si="58"/>
        <v>2.2537750732476896E-3</v>
      </c>
      <c r="AK26" s="15">
        <f>AI26*3</f>
        <v>3.3806626098715343E-3</v>
      </c>
      <c r="AL26" s="27">
        <f>AG26*1.5</f>
        <v>4.2258282623394185E-3</v>
      </c>
      <c r="AM26" s="19">
        <f t="shared" si="21"/>
        <v>2.8835063437139563E-3</v>
      </c>
      <c r="AN26" s="14">
        <f t="shared" si="22"/>
        <v>5.7670126874279125E-4</v>
      </c>
      <c r="AO26" s="42">
        <f t="shared" si="23"/>
        <v>1.1534025374855825E-3</v>
      </c>
      <c r="AP26" s="176" t="str">
        <f t="shared" si="49"/>
        <v>Graffin Denis</v>
      </c>
      <c r="AQ26" s="91">
        <f t="shared" si="24"/>
        <v>2.9890004782400764E-3</v>
      </c>
      <c r="AR26" s="15">
        <f t="shared" si="25"/>
        <v>5.9780009564801523E-4</v>
      </c>
      <c r="AS26" s="27">
        <f t="shared" si="26"/>
        <v>1.1956001912960305E-3</v>
      </c>
      <c r="AT26" s="159">
        <f t="shared" si="27"/>
        <v>3.063725490196078E-3</v>
      </c>
      <c r="AU26" s="24">
        <f t="shared" si="28"/>
        <v>3.1422825540472596E-3</v>
      </c>
      <c r="AV26" s="15">
        <f t="shared" si="29"/>
        <v>6.2845651080945192E-4</v>
      </c>
      <c r="AW26" s="27">
        <f t="shared" si="30"/>
        <v>1.2569130216189038E-3</v>
      </c>
      <c r="AX26" s="19">
        <f t="shared" si="31"/>
        <v>3.26797385620915E-3</v>
      </c>
      <c r="AY26" s="14">
        <f t="shared" si="32"/>
        <v>6.5359477124183002E-4</v>
      </c>
      <c r="AZ26" s="21">
        <f t="shared" si="33"/>
        <v>1.30718954248366E-3</v>
      </c>
      <c r="BA26" s="24">
        <f t="shared" si="34"/>
        <v>3.5014005602240898E-3</v>
      </c>
      <c r="BB26" s="15">
        <f t="shared" si="35"/>
        <v>7.0028011204481793E-4</v>
      </c>
      <c r="BC26" s="27">
        <f t="shared" si="36"/>
        <v>1.4005602240896359E-3</v>
      </c>
      <c r="BD26" s="19">
        <f t="shared" si="37"/>
        <v>4.0849673202614381E-3</v>
      </c>
      <c r="BE26" s="14">
        <f t="shared" si="38"/>
        <v>8.1699346405228761E-4</v>
      </c>
      <c r="BF26" s="42">
        <f t="shared" si="39"/>
        <v>1.6339869281045752E-3</v>
      </c>
      <c r="BG26" s="180">
        <f>AM26*10</f>
        <v>2.8835063437139562E-2</v>
      </c>
      <c r="BH26" s="50">
        <f>AQ26*21.1</f>
        <v>6.3067910090865612E-2</v>
      </c>
      <c r="BI26" s="97">
        <f>AU26*42.195</f>
        <v>0.13258861236802413</v>
      </c>
      <c r="BJ26" s="176" t="str">
        <f t="shared" si="53"/>
        <v>Graffin Denis</v>
      </c>
      <c r="BK26" s="94">
        <f>AG26*10</f>
        <v>2.8172188415596121E-2</v>
      </c>
      <c r="BL26" s="50">
        <f>AM26*21.1</f>
        <v>6.084198385236448E-2</v>
      </c>
      <c r="BM26" s="97">
        <f>AT26*42.195</f>
        <v>0.1292738970588235</v>
      </c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</row>
    <row r="27" spans="1:110" ht="18.600000000000001" customHeight="1" thickBot="1">
      <c r="A27" s="182">
        <v>4.1666666666666664E-2</v>
      </c>
      <c r="B27" s="187">
        <v>24</v>
      </c>
      <c r="C27" s="304" t="s">
        <v>69</v>
      </c>
      <c r="D27" s="309">
        <v>14.5</v>
      </c>
      <c r="E27" s="149">
        <f t="shared" si="54"/>
        <v>133.33333333333334</v>
      </c>
      <c r="F27" s="31">
        <f t="shared" si="46"/>
        <v>129.16666666666666</v>
      </c>
      <c r="G27" s="53">
        <f t="shared" si="55"/>
        <v>120.83333333333333</v>
      </c>
      <c r="H27" s="77">
        <f t="shared" si="56"/>
        <v>258.33333333333331</v>
      </c>
      <c r="I27" s="213">
        <f t="shared" si="47"/>
        <v>241.66666666666666</v>
      </c>
      <c r="J27" s="216">
        <f t="shared" si="40"/>
        <v>229.58333333333331</v>
      </c>
      <c r="K27" s="207">
        <f t="shared" si="57"/>
        <v>483.33333333333331</v>
      </c>
      <c r="L27" s="30">
        <f t="shared" si="41"/>
        <v>688.75</v>
      </c>
      <c r="M27" s="207">
        <f t="shared" si="42"/>
        <v>344.375</v>
      </c>
      <c r="N27" s="204">
        <f t="shared" si="0"/>
        <v>5.4734537493158174E-4</v>
      </c>
      <c r="O27" s="32">
        <f t="shared" si="1"/>
        <v>5.7471264367816091E-4</v>
      </c>
      <c r="P27" s="59">
        <f t="shared" si="2"/>
        <v>6.0496067755595891E-4</v>
      </c>
      <c r="Q27" s="63">
        <f t="shared" si="3"/>
        <v>8.2110017241461401E-4</v>
      </c>
      <c r="R27" s="33">
        <f t="shared" si="4"/>
        <v>8.6215518103534489E-4</v>
      </c>
      <c r="S27" s="67">
        <f t="shared" si="5"/>
        <v>9.075317695108893E-4</v>
      </c>
      <c r="T27" s="56">
        <f t="shared" si="6"/>
        <v>1.1494252873563218E-3</v>
      </c>
      <c r="U27" s="32">
        <f t="shared" si="7"/>
        <v>1.2099213551119178E-3</v>
      </c>
      <c r="V27" s="59">
        <f t="shared" si="8"/>
        <v>1.2493753123438279E-3</v>
      </c>
      <c r="W27" s="63">
        <f t="shared" si="9"/>
        <v>1.4367816091954023E-3</v>
      </c>
      <c r="X27" s="33">
        <f t="shared" si="10"/>
        <v>1.5124016938898972E-3</v>
      </c>
      <c r="Y27" s="67">
        <f t="shared" si="11"/>
        <v>1.561719140429785E-3</v>
      </c>
      <c r="Z27" s="71">
        <f t="shared" si="12"/>
        <v>2.4198427102238356E-3</v>
      </c>
      <c r="AA27" s="87">
        <f t="shared" si="13"/>
        <v>2.5542784163473816E-3</v>
      </c>
      <c r="AB27" s="193">
        <f t="shared" si="14"/>
        <v>3.0248033877797943E-3</v>
      </c>
      <c r="AC27" s="176" t="str">
        <f t="shared" si="48"/>
        <v>Duvollet David</v>
      </c>
      <c r="AD27" s="175">
        <f t="shared" si="15"/>
        <v>3.1928480204342271E-3</v>
      </c>
      <c r="AE27" s="14">
        <f t="shared" si="16"/>
        <v>6.385696040868454E-4</v>
      </c>
      <c r="AF27" s="21">
        <f t="shared" si="17"/>
        <v>1.2771392081736908E-3</v>
      </c>
      <c r="AG27" s="24">
        <f t="shared" si="18"/>
        <v>3.3029462280354071E-3</v>
      </c>
      <c r="AH27" s="15">
        <f t="shared" si="19"/>
        <v>6.6058924560708139E-4</v>
      </c>
      <c r="AI27" s="15">
        <f t="shared" si="20"/>
        <v>1.3211784912141628E-3</v>
      </c>
      <c r="AJ27" s="15">
        <f t="shared" si="58"/>
        <v>2.6423569824283255E-3</v>
      </c>
      <c r="AK27" s="15">
        <f t="shared" si="59"/>
        <v>3.9635354736424887E-3</v>
      </c>
      <c r="AL27" s="27">
        <f t="shared" si="60"/>
        <v>4.9544193420531105E-3</v>
      </c>
      <c r="AM27" s="19">
        <f t="shared" si="21"/>
        <v>3.3806626098715348E-3</v>
      </c>
      <c r="AN27" s="14">
        <f t="shared" si="22"/>
        <v>6.7613252197430695E-4</v>
      </c>
      <c r="AO27" s="42">
        <f t="shared" si="23"/>
        <v>1.3522650439486139E-3</v>
      </c>
      <c r="AP27" s="176" t="str">
        <f t="shared" si="49"/>
        <v>Duvollet David</v>
      </c>
      <c r="AQ27" s="91">
        <f t="shared" si="24"/>
        <v>3.5043453882814693E-3</v>
      </c>
      <c r="AR27" s="15">
        <f t="shared" si="25"/>
        <v>7.0086907765629384E-4</v>
      </c>
      <c r="AS27" s="27">
        <f t="shared" si="26"/>
        <v>1.4017381553125877E-3</v>
      </c>
      <c r="AT27" s="159">
        <f t="shared" si="27"/>
        <v>3.5919540229885053E-3</v>
      </c>
      <c r="AU27" s="24">
        <f t="shared" si="28"/>
        <v>3.6840554081933388E-3</v>
      </c>
      <c r="AV27" s="15">
        <f t="shared" si="29"/>
        <v>7.3681108163866781E-4</v>
      </c>
      <c r="AW27" s="27">
        <f t="shared" si="30"/>
        <v>1.4736221632773356E-3</v>
      </c>
      <c r="AX27" s="19">
        <f t="shared" si="31"/>
        <v>3.8314176245210726E-3</v>
      </c>
      <c r="AY27" s="14">
        <f t="shared" si="32"/>
        <v>7.6628352490421448E-4</v>
      </c>
      <c r="AZ27" s="21">
        <f t="shared" si="33"/>
        <v>1.532567049808429E-3</v>
      </c>
      <c r="BA27" s="24">
        <f t="shared" si="34"/>
        <v>4.1050903119868639E-3</v>
      </c>
      <c r="BB27" s="15">
        <f t="shared" si="35"/>
        <v>8.2101806239737282E-4</v>
      </c>
      <c r="BC27" s="27">
        <f t="shared" si="36"/>
        <v>1.6420361247947456E-3</v>
      </c>
      <c r="BD27" s="19">
        <f t="shared" si="37"/>
        <v>4.7892720306513415E-3</v>
      </c>
      <c r="BE27" s="14">
        <f t="shared" si="38"/>
        <v>9.5785440613026826E-4</v>
      </c>
      <c r="BF27" s="42">
        <f t="shared" si="39"/>
        <v>1.9157088122605365E-3</v>
      </c>
      <c r="BG27" s="180">
        <f t="shared" si="50"/>
        <v>3.3806626098715348E-2</v>
      </c>
      <c r="BH27" s="50">
        <f t="shared" si="51"/>
        <v>7.3941687692739011E-2</v>
      </c>
      <c r="BI27" s="97">
        <f t="shared" si="52"/>
        <v>0.15544871794871792</v>
      </c>
      <c r="BJ27" s="176" t="str">
        <f t="shared" si="53"/>
        <v>Duvollet David</v>
      </c>
      <c r="BK27" s="94">
        <f t="shared" si="43"/>
        <v>3.3029462280354069E-2</v>
      </c>
      <c r="BL27" s="50">
        <f t="shared" si="44"/>
        <v>7.1331981068289391E-2</v>
      </c>
      <c r="BM27" s="97">
        <f t="shared" si="45"/>
        <v>0.15156249999999999</v>
      </c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</row>
    <row r="28" spans="1:110" ht="18.600000000000001" customHeight="1">
      <c r="A28" s="182">
        <v>4.1666666666666664E-2</v>
      </c>
      <c r="B28" s="186">
        <v>25</v>
      </c>
      <c r="C28" s="303" t="s">
        <v>70</v>
      </c>
      <c r="D28" s="309">
        <v>13.5</v>
      </c>
      <c r="E28" s="149">
        <f t="shared" si="54"/>
        <v>125</v>
      </c>
      <c r="F28" s="31">
        <f t="shared" si="46"/>
        <v>120.83333333333333</v>
      </c>
      <c r="G28" s="53">
        <f t="shared" si="55"/>
        <v>112.5</v>
      </c>
      <c r="H28" s="77">
        <f t="shared" si="56"/>
        <v>241.66666666666666</v>
      </c>
      <c r="I28" s="213">
        <f t="shared" si="47"/>
        <v>225</v>
      </c>
      <c r="J28" s="216">
        <f t="shared" si="40"/>
        <v>213.75</v>
      </c>
      <c r="K28" s="207">
        <f t="shared" si="57"/>
        <v>450</v>
      </c>
      <c r="L28" s="30">
        <f t="shared" si="41"/>
        <v>641.25</v>
      </c>
      <c r="M28" s="207">
        <f t="shared" si="42"/>
        <v>320.625</v>
      </c>
      <c r="N28" s="204">
        <f t="shared" si="0"/>
        <v>5.8788947677836556E-4</v>
      </c>
      <c r="O28" s="32">
        <f t="shared" si="1"/>
        <v>6.1728395061728394E-4</v>
      </c>
      <c r="P28" s="59">
        <f t="shared" si="2"/>
        <v>6.4977257959714096E-4</v>
      </c>
      <c r="Q28" s="63">
        <f t="shared" si="3"/>
        <v>8.8192240740828922E-4</v>
      </c>
      <c r="R28" s="33">
        <f t="shared" si="4"/>
        <v>9.2601852777870369E-4</v>
      </c>
      <c r="S28" s="67">
        <f t="shared" si="5"/>
        <v>9.7475634503021438E-4</v>
      </c>
      <c r="T28" s="56">
        <f t="shared" si="6"/>
        <v>1.2345679012345679E-3</v>
      </c>
      <c r="U28" s="32">
        <f t="shared" si="7"/>
        <v>1.2995451591942819E-3</v>
      </c>
      <c r="V28" s="59">
        <f t="shared" si="8"/>
        <v>1.3419216317767041E-3</v>
      </c>
      <c r="W28" s="63">
        <f t="shared" si="9"/>
        <v>1.5432098765432098E-3</v>
      </c>
      <c r="X28" s="33">
        <f t="shared" si="10"/>
        <v>1.6244314489928524E-3</v>
      </c>
      <c r="Y28" s="67">
        <f t="shared" si="11"/>
        <v>1.6774020397208802E-3</v>
      </c>
      <c r="Z28" s="71">
        <f t="shared" si="12"/>
        <v>2.5990903183885639E-3</v>
      </c>
      <c r="AA28" s="87">
        <f t="shared" si="13"/>
        <v>2.7434842249657062E-3</v>
      </c>
      <c r="AB28" s="193">
        <f t="shared" si="14"/>
        <v>3.2488628979857048E-3</v>
      </c>
      <c r="AC28" s="176" t="str">
        <f t="shared" si="48"/>
        <v>Lerevereind Ghislaine</v>
      </c>
      <c r="AD28" s="175">
        <f t="shared" si="15"/>
        <v>3.4293552812071329E-3</v>
      </c>
      <c r="AE28" s="14">
        <f t="shared" si="16"/>
        <v>6.8587105624142656E-4</v>
      </c>
      <c r="AF28" s="21">
        <f t="shared" si="17"/>
        <v>1.3717421124828531E-3</v>
      </c>
      <c r="AG28" s="24">
        <f t="shared" si="18"/>
        <v>3.547608911593586E-3</v>
      </c>
      <c r="AH28" s="15">
        <f t="shared" si="19"/>
        <v>7.0952178231871725E-4</v>
      </c>
      <c r="AI28" s="15">
        <f t="shared" si="20"/>
        <v>1.4190435646374345E-3</v>
      </c>
      <c r="AJ28" s="15">
        <f t="shared" si="58"/>
        <v>2.838087129274869E-3</v>
      </c>
      <c r="AK28" s="15">
        <f t="shared" si="59"/>
        <v>4.2571306939123039E-3</v>
      </c>
      <c r="AL28" s="27">
        <f t="shared" si="60"/>
        <v>5.3214133673903791E-3</v>
      </c>
      <c r="AM28" s="19">
        <f t="shared" si="21"/>
        <v>3.6310820624546112E-3</v>
      </c>
      <c r="AN28" s="14">
        <f t="shared" si="22"/>
        <v>7.2621641249092229E-4</v>
      </c>
      <c r="AO28" s="42">
        <f t="shared" si="23"/>
        <v>1.4524328249818446E-3</v>
      </c>
      <c r="AP28" s="176" t="str">
        <f t="shared" si="49"/>
        <v>Lerevereind Ghislaine</v>
      </c>
      <c r="AQ28" s="91">
        <f t="shared" si="24"/>
        <v>3.7639265281541709E-3</v>
      </c>
      <c r="AR28" s="15">
        <f t="shared" si="25"/>
        <v>7.5278530563083418E-4</v>
      </c>
      <c r="AS28" s="27">
        <f t="shared" si="26"/>
        <v>1.5055706112616684E-3</v>
      </c>
      <c r="AT28" s="159">
        <f t="shared" si="27"/>
        <v>3.858024691358024E-3</v>
      </c>
      <c r="AU28" s="24">
        <f t="shared" si="28"/>
        <v>3.9569484013928452E-3</v>
      </c>
      <c r="AV28" s="15">
        <f t="shared" si="29"/>
        <v>7.9138968027856903E-4</v>
      </c>
      <c r="AW28" s="27">
        <f t="shared" si="30"/>
        <v>1.5827793605571381E-3</v>
      </c>
      <c r="AX28" s="19">
        <f t="shared" si="31"/>
        <v>4.1152263374485592E-3</v>
      </c>
      <c r="AY28" s="14">
        <f t="shared" si="32"/>
        <v>8.2304526748971181E-4</v>
      </c>
      <c r="AZ28" s="21">
        <f t="shared" si="33"/>
        <v>1.6460905349794236E-3</v>
      </c>
      <c r="BA28" s="24">
        <f t="shared" si="34"/>
        <v>4.4091710758377423E-3</v>
      </c>
      <c r="BB28" s="15">
        <f t="shared" si="35"/>
        <v>8.8183421516754845E-4</v>
      </c>
      <c r="BC28" s="27">
        <f t="shared" si="36"/>
        <v>1.7636684303350969E-3</v>
      </c>
      <c r="BD28" s="19">
        <f t="shared" si="37"/>
        <v>5.1440329218106996E-3</v>
      </c>
      <c r="BE28" s="14">
        <f t="shared" si="38"/>
        <v>1.02880658436214E-3</v>
      </c>
      <c r="BF28" s="42">
        <f t="shared" si="39"/>
        <v>2.05761316872428E-3</v>
      </c>
      <c r="BG28" s="180">
        <f t="shared" si="50"/>
        <v>3.631082062454611E-2</v>
      </c>
      <c r="BH28" s="50">
        <f t="shared" si="51"/>
        <v>7.9418849744053013E-2</v>
      </c>
      <c r="BI28" s="97">
        <f t="shared" si="52"/>
        <v>0.16696343779677111</v>
      </c>
      <c r="BJ28" s="176" t="str">
        <f t="shared" si="53"/>
        <v>Lerevereind Ghislaine</v>
      </c>
      <c r="BK28" s="94">
        <f t="shared" si="43"/>
        <v>3.547608911593586E-2</v>
      </c>
      <c r="BL28" s="50">
        <f t="shared" si="44"/>
        <v>7.6615831517792304E-2</v>
      </c>
      <c r="BM28" s="97">
        <f t="shared" si="45"/>
        <v>0.16278935185185184</v>
      </c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</row>
    <row r="29" spans="1:110" ht="18.600000000000001" customHeight="1">
      <c r="A29" s="182">
        <v>4.1666666666666664E-2</v>
      </c>
      <c r="B29" s="187">
        <v>26</v>
      </c>
      <c r="C29" s="304" t="s">
        <v>71</v>
      </c>
      <c r="D29" s="310">
        <v>15.5</v>
      </c>
      <c r="E29" s="149">
        <f t="shared" si="54"/>
        <v>141.66666666666666</v>
      </c>
      <c r="F29" s="31">
        <f>((D29+1)*1000)/120</f>
        <v>137.5</v>
      </c>
      <c r="G29" s="53">
        <f>((D29)*1000)/120</f>
        <v>129.16666666666666</v>
      </c>
      <c r="H29" s="77">
        <f>((D29+1)*1000)/60</f>
        <v>275</v>
      </c>
      <c r="I29" s="213">
        <f>((D29)*1000)/60</f>
        <v>258.33333333333331</v>
      </c>
      <c r="J29" s="216">
        <f t="shared" si="40"/>
        <v>245.41666666666666</v>
      </c>
      <c r="K29" s="207">
        <f>((D29)*1000)/30</f>
        <v>516.66666666666663</v>
      </c>
      <c r="L29" s="30">
        <f t="shared" si="41"/>
        <v>736.25</v>
      </c>
      <c r="M29" s="207">
        <f t="shared" si="42"/>
        <v>368.125</v>
      </c>
      <c r="N29" s="204">
        <f t="shared" si="0"/>
        <v>5.1203277009728612E-4</v>
      </c>
      <c r="O29" s="32">
        <f t="shared" si="1"/>
        <v>5.3763440860215054E-4</v>
      </c>
      <c r="P29" s="59">
        <f t="shared" si="2"/>
        <v>5.6593095642331628E-4</v>
      </c>
      <c r="Q29" s="63">
        <f t="shared" si="3"/>
        <v>7.6812596774270339E-4</v>
      </c>
      <c r="R29" s="33">
        <f t="shared" si="4"/>
        <v>8.0653226612983865E-4</v>
      </c>
      <c r="S29" s="67">
        <f t="shared" si="5"/>
        <v>8.4898133276825128E-4</v>
      </c>
      <c r="T29" s="56">
        <f t="shared" si="6"/>
        <v>1.0752688172043011E-3</v>
      </c>
      <c r="U29" s="32">
        <f t="shared" si="7"/>
        <v>1.1318619128466326E-3</v>
      </c>
      <c r="V29" s="59">
        <f t="shared" si="8"/>
        <v>1.1687704534829361E-3</v>
      </c>
      <c r="W29" s="63">
        <f t="shared" si="9"/>
        <v>1.3440860215053762E-3</v>
      </c>
      <c r="X29" s="33">
        <f t="shared" si="10"/>
        <v>1.4148273910582908E-3</v>
      </c>
      <c r="Y29" s="67">
        <f t="shared" si="11"/>
        <v>1.46096306685367E-3</v>
      </c>
      <c r="Z29" s="71">
        <f t="shared" si="12"/>
        <v>2.2637238256932651E-3</v>
      </c>
      <c r="AA29" s="87">
        <f t="shared" si="13"/>
        <v>2.3894862604540022E-3</v>
      </c>
      <c r="AB29" s="193">
        <f t="shared" si="14"/>
        <v>2.8296547821165816E-3</v>
      </c>
      <c r="AC29" s="176" t="str">
        <f>C29</f>
        <v>Delabarre Charlotte</v>
      </c>
      <c r="AD29" s="175">
        <f t="shared" si="15"/>
        <v>2.9868578255675027E-3</v>
      </c>
      <c r="AE29" s="14">
        <f t="shared" si="16"/>
        <v>5.9737156511350056E-4</v>
      </c>
      <c r="AF29" s="21">
        <f t="shared" si="17"/>
        <v>1.1947431302270011E-3</v>
      </c>
      <c r="AG29" s="24">
        <f t="shared" si="18"/>
        <v>3.0898529230008651E-3</v>
      </c>
      <c r="AH29" s="15">
        <f t="shared" si="19"/>
        <v>6.1797058460017298E-4</v>
      </c>
      <c r="AI29" s="15">
        <f t="shared" si="20"/>
        <v>1.235941169200346E-3</v>
      </c>
      <c r="AJ29" s="15">
        <f t="shared" si="58"/>
        <v>2.4718823384006919E-3</v>
      </c>
      <c r="AK29" s="15">
        <f>AI29*3</f>
        <v>3.7078235076010379E-3</v>
      </c>
      <c r="AL29" s="27">
        <f>AG29*1.5</f>
        <v>4.6347793845012975E-3</v>
      </c>
      <c r="AM29" s="19">
        <f t="shared" si="21"/>
        <v>3.1625553447185329E-3</v>
      </c>
      <c r="AN29" s="14">
        <f t="shared" si="22"/>
        <v>6.3251106894370653E-4</v>
      </c>
      <c r="AO29" s="42">
        <f t="shared" si="23"/>
        <v>1.2650221378874131E-3</v>
      </c>
      <c r="AP29" s="176" t="str">
        <f>C29</f>
        <v>Delabarre Charlotte</v>
      </c>
      <c r="AQ29" s="91">
        <f t="shared" si="24"/>
        <v>3.2782585890375033E-3</v>
      </c>
      <c r="AR29" s="15">
        <f t="shared" si="25"/>
        <v>6.5565171780750066E-4</v>
      </c>
      <c r="AS29" s="27">
        <f t="shared" si="26"/>
        <v>1.3113034356150013E-3</v>
      </c>
      <c r="AT29" s="159">
        <f t="shared" si="27"/>
        <v>3.3602150537634405E-3</v>
      </c>
      <c r="AU29" s="24">
        <f t="shared" si="28"/>
        <v>3.4463744141163496E-3</v>
      </c>
      <c r="AV29" s="15">
        <f t="shared" si="29"/>
        <v>6.8927488282326992E-4</v>
      </c>
      <c r="AW29" s="27">
        <f t="shared" si="30"/>
        <v>1.3785497656465398E-3</v>
      </c>
      <c r="AX29" s="19">
        <f t="shared" si="31"/>
        <v>3.5842293906810036E-3</v>
      </c>
      <c r="AY29" s="14">
        <f t="shared" si="32"/>
        <v>7.1684587813620072E-4</v>
      </c>
      <c r="AZ29" s="21">
        <f t="shared" si="33"/>
        <v>1.4336917562724014E-3</v>
      </c>
      <c r="BA29" s="24">
        <f t="shared" si="34"/>
        <v>3.8402457757296467E-3</v>
      </c>
      <c r="BB29" s="15">
        <f t="shared" si="35"/>
        <v>7.6804915514592934E-4</v>
      </c>
      <c r="BC29" s="27">
        <f t="shared" si="36"/>
        <v>1.5360983102918587E-3</v>
      </c>
      <c r="BD29" s="19">
        <f t="shared" si="37"/>
        <v>4.4802867383512551E-3</v>
      </c>
      <c r="BE29" s="14">
        <f t="shared" si="38"/>
        <v>8.96057347670251E-4</v>
      </c>
      <c r="BF29" s="42">
        <f t="shared" si="39"/>
        <v>1.792114695340502E-3</v>
      </c>
      <c r="BG29" s="180">
        <f>AM29*10</f>
        <v>3.1625553447185331E-2</v>
      </c>
      <c r="BH29" s="50">
        <f>AQ29*21.1</f>
        <v>6.917125622869133E-2</v>
      </c>
      <c r="BI29" s="97">
        <f>AU29*42.195</f>
        <v>0.14541976840363938</v>
      </c>
      <c r="BJ29" s="176" t="str">
        <f>C29</f>
        <v>Delabarre Charlotte</v>
      </c>
      <c r="BK29" s="94">
        <f>AG29*10</f>
        <v>3.0898529230008652E-2</v>
      </c>
      <c r="BL29" s="50">
        <f>AM29*21.1</f>
        <v>6.6729917773561048E-2</v>
      </c>
      <c r="BM29" s="97">
        <f>AT29*42.195</f>
        <v>0.14178427419354836</v>
      </c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</row>
    <row r="30" spans="1:110" ht="18.600000000000001" customHeight="1" thickBot="1">
      <c r="A30" s="182">
        <v>4.1666666666666699E-2</v>
      </c>
      <c r="B30" s="187">
        <v>27</v>
      </c>
      <c r="C30" s="304"/>
      <c r="D30" s="190"/>
      <c r="E30" s="149">
        <f t="shared" si="54"/>
        <v>12.5</v>
      </c>
      <c r="F30" s="31">
        <f t="shared" si="46"/>
        <v>8.3333333333333339</v>
      </c>
      <c r="G30" s="53">
        <f t="shared" si="55"/>
        <v>0</v>
      </c>
      <c r="H30" s="77">
        <f t="shared" si="56"/>
        <v>16.666666666666668</v>
      </c>
      <c r="I30" s="213">
        <f t="shared" si="47"/>
        <v>0</v>
      </c>
      <c r="J30" s="216">
        <f t="shared" si="40"/>
        <v>0</v>
      </c>
      <c r="K30" s="207">
        <f t="shared" si="57"/>
        <v>0</v>
      </c>
      <c r="L30" s="30">
        <f t="shared" si="41"/>
        <v>0</v>
      </c>
      <c r="M30" s="207">
        <f t="shared" si="42"/>
        <v>0</v>
      </c>
      <c r="N30" s="204" t="e">
        <f t="shared" si="0"/>
        <v>#DIV/0!</v>
      </c>
      <c r="O30" s="32" t="e">
        <f t="shared" si="1"/>
        <v>#DIV/0!</v>
      </c>
      <c r="P30" s="59" t="e">
        <f t="shared" si="2"/>
        <v>#DIV/0!</v>
      </c>
      <c r="Q30" s="63" t="e">
        <f t="shared" si="3"/>
        <v>#DIV/0!</v>
      </c>
      <c r="R30" s="33" t="e">
        <f t="shared" si="4"/>
        <v>#DIV/0!</v>
      </c>
      <c r="S30" s="67" t="e">
        <f t="shared" si="5"/>
        <v>#DIV/0!</v>
      </c>
      <c r="T30" s="56" t="e">
        <f t="shared" si="6"/>
        <v>#DIV/0!</v>
      </c>
      <c r="U30" s="32" t="e">
        <f t="shared" si="7"/>
        <v>#DIV/0!</v>
      </c>
      <c r="V30" s="59" t="e">
        <f t="shared" si="8"/>
        <v>#DIV/0!</v>
      </c>
      <c r="W30" s="63" t="e">
        <f t="shared" si="9"/>
        <v>#DIV/0!</v>
      </c>
      <c r="X30" s="33" t="e">
        <f t="shared" si="10"/>
        <v>#DIV/0!</v>
      </c>
      <c r="Y30" s="67" t="e">
        <f t="shared" si="11"/>
        <v>#DIV/0!</v>
      </c>
      <c r="Z30" s="71" t="e">
        <f t="shared" si="12"/>
        <v>#DIV/0!</v>
      </c>
      <c r="AA30" s="87" t="e">
        <f t="shared" si="13"/>
        <v>#DIV/0!</v>
      </c>
      <c r="AB30" s="193" t="e">
        <f t="shared" si="14"/>
        <v>#DIV/0!</v>
      </c>
      <c r="AC30" s="176">
        <f t="shared" si="48"/>
        <v>0</v>
      </c>
      <c r="AD30" s="175" t="e">
        <f t="shared" si="15"/>
        <v>#DIV/0!</v>
      </c>
      <c r="AE30" s="14" t="e">
        <f t="shared" si="16"/>
        <v>#DIV/0!</v>
      </c>
      <c r="AF30" s="21" t="e">
        <f t="shared" si="17"/>
        <v>#DIV/0!</v>
      </c>
      <c r="AG30" s="24" t="e">
        <f t="shared" si="18"/>
        <v>#DIV/0!</v>
      </c>
      <c r="AH30" s="15" t="e">
        <f t="shared" si="19"/>
        <v>#DIV/0!</v>
      </c>
      <c r="AI30" s="15" t="e">
        <f t="shared" si="20"/>
        <v>#DIV/0!</v>
      </c>
      <c r="AJ30" s="15" t="e">
        <f t="shared" si="58"/>
        <v>#DIV/0!</v>
      </c>
      <c r="AK30" s="15" t="e">
        <f t="shared" si="59"/>
        <v>#DIV/0!</v>
      </c>
      <c r="AL30" s="27" t="e">
        <f t="shared" si="60"/>
        <v>#DIV/0!</v>
      </c>
      <c r="AM30" s="19" t="e">
        <f t="shared" si="21"/>
        <v>#DIV/0!</v>
      </c>
      <c r="AN30" s="14" t="e">
        <f t="shared" si="22"/>
        <v>#DIV/0!</v>
      </c>
      <c r="AO30" s="42" t="e">
        <f t="shared" si="23"/>
        <v>#DIV/0!</v>
      </c>
      <c r="AP30" s="176">
        <f t="shared" si="49"/>
        <v>0</v>
      </c>
      <c r="AQ30" s="91" t="e">
        <f t="shared" si="24"/>
        <v>#DIV/0!</v>
      </c>
      <c r="AR30" s="15" t="e">
        <f t="shared" si="25"/>
        <v>#DIV/0!</v>
      </c>
      <c r="AS30" s="27" t="e">
        <f t="shared" si="26"/>
        <v>#DIV/0!</v>
      </c>
      <c r="AT30" s="159" t="e">
        <f t="shared" si="27"/>
        <v>#DIV/0!</v>
      </c>
      <c r="AU30" s="24" t="e">
        <f t="shared" si="28"/>
        <v>#DIV/0!</v>
      </c>
      <c r="AV30" s="15" t="e">
        <f t="shared" si="29"/>
        <v>#DIV/0!</v>
      </c>
      <c r="AW30" s="27" t="e">
        <f t="shared" si="30"/>
        <v>#DIV/0!</v>
      </c>
      <c r="AX30" s="19" t="e">
        <f t="shared" si="31"/>
        <v>#DIV/0!</v>
      </c>
      <c r="AY30" s="14" t="e">
        <f t="shared" si="32"/>
        <v>#DIV/0!</v>
      </c>
      <c r="AZ30" s="21" t="e">
        <f t="shared" si="33"/>
        <v>#DIV/0!</v>
      </c>
      <c r="BA30" s="24" t="e">
        <f t="shared" si="34"/>
        <v>#DIV/0!</v>
      </c>
      <c r="BB30" s="15" t="e">
        <f t="shared" si="35"/>
        <v>#DIV/0!</v>
      </c>
      <c r="BC30" s="27" t="e">
        <f t="shared" si="36"/>
        <v>#DIV/0!</v>
      </c>
      <c r="BD30" s="19" t="e">
        <f t="shared" si="37"/>
        <v>#DIV/0!</v>
      </c>
      <c r="BE30" s="14" t="e">
        <f t="shared" si="38"/>
        <v>#DIV/0!</v>
      </c>
      <c r="BF30" s="42" t="e">
        <f t="shared" si="39"/>
        <v>#DIV/0!</v>
      </c>
      <c r="BG30" s="180" t="e">
        <f t="shared" si="50"/>
        <v>#DIV/0!</v>
      </c>
      <c r="BH30" s="50" t="e">
        <f t="shared" si="51"/>
        <v>#DIV/0!</v>
      </c>
      <c r="BI30" s="97" t="e">
        <f t="shared" si="52"/>
        <v>#DIV/0!</v>
      </c>
      <c r="BJ30" s="176">
        <f t="shared" si="53"/>
        <v>0</v>
      </c>
      <c r="BK30" s="94" t="e">
        <f t="shared" si="43"/>
        <v>#DIV/0!</v>
      </c>
      <c r="BL30" s="50" t="e">
        <f t="shared" si="44"/>
        <v>#DIV/0!</v>
      </c>
      <c r="BM30" s="97" t="e">
        <f t="shared" si="45"/>
        <v>#DIV/0!</v>
      </c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</row>
    <row r="31" spans="1:110" ht="18.600000000000001" customHeight="1">
      <c r="A31" s="182">
        <v>4.1666666666666699E-2</v>
      </c>
      <c r="B31" s="186">
        <v>28</v>
      </c>
      <c r="C31" s="304"/>
      <c r="D31" s="190"/>
      <c r="E31" s="149">
        <f t="shared" si="54"/>
        <v>12.5</v>
      </c>
      <c r="F31" s="31">
        <f t="shared" si="46"/>
        <v>8.3333333333333339</v>
      </c>
      <c r="G31" s="53">
        <f t="shared" si="55"/>
        <v>0</v>
      </c>
      <c r="H31" s="77">
        <f t="shared" si="56"/>
        <v>16.666666666666668</v>
      </c>
      <c r="I31" s="213">
        <f t="shared" si="47"/>
        <v>0</v>
      </c>
      <c r="J31" s="216">
        <f t="shared" si="40"/>
        <v>0</v>
      </c>
      <c r="K31" s="207">
        <f t="shared" si="57"/>
        <v>0</v>
      </c>
      <c r="L31" s="30">
        <f t="shared" si="41"/>
        <v>0</v>
      </c>
      <c r="M31" s="207">
        <f t="shared" si="42"/>
        <v>0</v>
      </c>
      <c r="N31" s="204" t="e">
        <f t="shared" si="0"/>
        <v>#DIV/0!</v>
      </c>
      <c r="O31" s="32" t="e">
        <f t="shared" si="1"/>
        <v>#DIV/0!</v>
      </c>
      <c r="P31" s="59" t="e">
        <f t="shared" si="2"/>
        <v>#DIV/0!</v>
      </c>
      <c r="Q31" s="63" t="e">
        <f t="shared" si="3"/>
        <v>#DIV/0!</v>
      </c>
      <c r="R31" s="33" t="e">
        <f t="shared" si="4"/>
        <v>#DIV/0!</v>
      </c>
      <c r="S31" s="67" t="e">
        <f t="shared" si="5"/>
        <v>#DIV/0!</v>
      </c>
      <c r="T31" s="56" t="e">
        <f t="shared" si="6"/>
        <v>#DIV/0!</v>
      </c>
      <c r="U31" s="32" t="e">
        <f t="shared" si="7"/>
        <v>#DIV/0!</v>
      </c>
      <c r="V31" s="59" t="e">
        <f t="shared" si="8"/>
        <v>#DIV/0!</v>
      </c>
      <c r="W31" s="63" t="e">
        <f t="shared" si="9"/>
        <v>#DIV/0!</v>
      </c>
      <c r="X31" s="33" t="e">
        <f t="shared" si="10"/>
        <v>#DIV/0!</v>
      </c>
      <c r="Y31" s="67" t="e">
        <f t="shared" si="11"/>
        <v>#DIV/0!</v>
      </c>
      <c r="Z31" s="71" t="e">
        <f t="shared" si="12"/>
        <v>#DIV/0!</v>
      </c>
      <c r="AA31" s="87" t="e">
        <f t="shared" si="13"/>
        <v>#DIV/0!</v>
      </c>
      <c r="AB31" s="193" t="e">
        <f t="shared" si="14"/>
        <v>#DIV/0!</v>
      </c>
      <c r="AC31" s="176">
        <f t="shared" si="48"/>
        <v>0</v>
      </c>
      <c r="AD31" s="175" t="e">
        <f t="shared" si="15"/>
        <v>#DIV/0!</v>
      </c>
      <c r="AE31" s="14" t="e">
        <f t="shared" si="16"/>
        <v>#DIV/0!</v>
      </c>
      <c r="AF31" s="21" t="e">
        <f t="shared" si="17"/>
        <v>#DIV/0!</v>
      </c>
      <c r="AG31" s="24" t="e">
        <f t="shared" si="18"/>
        <v>#DIV/0!</v>
      </c>
      <c r="AH31" s="15" t="e">
        <f t="shared" si="19"/>
        <v>#DIV/0!</v>
      </c>
      <c r="AI31" s="15" t="e">
        <f t="shared" si="20"/>
        <v>#DIV/0!</v>
      </c>
      <c r="AJ31" s="15" t="e">
        <f t="shared" si="58"/>
        <v>#DIV/0!</v>
      </c>
      <c r="AK31" s="15" t="e">
        <f t="shared" si="59"/>
        <v>#DIV/0!</v>
      </c>
      <c r="AL31" s="27" t="e">
        <f t="shared" si="60"/>
        <v>#DIV/0!</v>
      </c>
      <c r="AM31" s="19" t="e">
        <f t="shared" si="21"/>
        <v>#DIV/0!</v>
      </c>
      <c r="AN31" s="14" t="e">
        <f t="shared" si="22"/>
        <v>#DIV/0!</v>
      </c>
      <c r="AO31" s="42" t="e">
        <f t="shared" si="23"/>
        <v>#DIV/0!</v>
      </c>
      <c r="AP31" s="176">
        <f t="shared" si="49"/>
        <v>0</v>
      </c>
      <c r="AQ31" s="91" t="e">
        <f t="shared" si="24"/>
        <v>#DIV/0!</v>
      </c>
      <c r="AR31" s="15" t="e">
        <f t="shared" si="25"/>
        <v>#DIV/0!</v>
      </c>
      <c r="AS31" s="27" t="e">
        <f t="shared" si="26"/>
        <v>#DIV/0!</v>
      </c>
      <c r="AT31" s="159" t="e">
        <f t="shared" si="27"/>
        <v>#DIV/0!</v>
      </c>
      <c r="AU31" s="24" t="e">
        <f t="shared" si="28"/>
        <v>#DIV/0!</v>
      </c>
      <c r="AV31" s="15" t="e">
        <f t="shared" si="29"/>
        <v>#DIV/0!</v>
      </c>
      <c r="AW31" s="27" t="e">
        <f t="shared" si="30"/>
        <v>#DIV/0!</v>
      </c>
      <c r="AX31" s="19" t="e">
        <f t="shared" si="31"/>
        <v>#DIV/0!</v>
      </c>
      <c r="AY31" s="14" t="e">
        <f t="shared" si="32"/>
        <v>#DIV/0!</v>
      </c>
      <c r="AZ31" s="21" t="e">
        <f t="shared" si="33"/>
        <v>#DIV/0!</v>
      </c>
      <c r="BA31" s="24" t="e">
        <f t="shared" si="34"/>
        <v>#DIV/0!</v>
      </c>
      <c r="BB31" s="15" t="e">
        <f t="shared" si="35"/>
        <v>#DIV/0!</v>
      </c>
      <c r="BC31" s="27" t="e">
        <f t="shared" si="36"/>
        <v>#DIV/0!</v>
      </c>
      <c r="BD31" s="19" t="e">
        <f t="shared" si="37"/>
        <v>#DIV/0!</v>
      </c>
      <c r="BE31" s="14" t="e">
        <f t="shared" si="38"/>
        <v>#DIV/0!</v>
      </c>
      <c r="BF31" s="42" t="e">
        <f t="shared" si="39"/>
        <v>#DIV/0!</v>
      </c>
      <c r="BG31" s="180" t="e">
        <f t="shared" si="50"/>
        <v>#DIV/0!</v>
      </c>
      <c r="BH31" s="50" t="e">
        <f t="shared" si="51"/>
        <v>#DIV/0!</v>
      </c>
      <c r="BI31" s="97" t="e">
        <f t="shared" si="52"/>
        <v>#DIV/0!</v>
      </c>
      <c r="BJ31" s="176">
        <f t="shared" si="53"/>
        <v>0</v>
      </c>
      <c r="BK31" s="94" t="e">
        <f t="shared" si="43"/>
        <v>#DIV/0!</v>
      </c>
      <c r="BL31" s="50" t="e">
        <f t="shared" si="44"/>
        <v>#DIV/0!</v>
      </c>
      <c r="BM31" s="97" t="e">
        <f t="shared" si="45"/>
        <v>#DIV/0!</v>
      </c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</row>
    <row r="32" spans="1:110" ht="18.600000000000001" customHeight="1">
      <c r="A32" s="182">
        <v>4.1666666666666699E-2</v>
      </c>
      <c r="B32" s="187">
        <v>29</v>
      </c>
      <c r="C32" s="304"/>
      <c r="D32" s="190"/>
      <c r="E32" s="149">
        <f t="shared" si="54"/>
        <v>12.5</v>
      </c>
      <c r="F32" s="31">
        <f t="shared" si="46"/>
        <v>8.3333333333333339</v>
      </c>
      <c r="G32" s="53">
        <f t="shared" si="55"/>
        <v>0</v>
      </c>
      <c r="H32" s="77">
        <f t="shared" si="56"/>
        <v>16.666666666666668</v>
      </c>
      <c r="I32" s="213">
        <f t="shared" si="47"/>
        <v>0</v>
      </c>
      <c r="J32" s="216">
        <f t="shared" si="40"/>
        <v>0</v>
      </c>
      <c r="K32" s="207">
        <f t="shared" si="57"/>
        <v>0</v>
      </c>
      <c r="L32" s="30">
        <f t="shared" si="41"/>
        <v>0</v>
      </c>
      <c r="M32" s="207">
        <f t="shared" si="42"/>
        <v>0</v>
      </c>
      <c r="N32" s="204" t="e">
        <f t="shared" si="0"/>
        <v>#DIV/0!</v>
      </c>
      <c r="O32" s="32" t="e">
        <f t="shared" si="1"/>
        <v>#DIV/0!</v>
      </c>
      <c r="P32" s="59" t="e">
        <f t="shared" si="2"/>
        <v>#DIV/0!</v>
      </c>
      <c r="Q32" s="63" t="e">
        <f t="shared" si="3"/>
        <v>#DIV/0!</v>
      </c>
      <c r="R32" s="33" t="e">
        <f t="shared" si="4"/>
        <v>#DIV/0!</v>
      </c>
      <c r="S32" s="67" t="e">
        <f t="shared" si="5"/>
        <v>#DIV/0!</v>
      </c>
      <c r="T32" s="56" t="e">
        <f t="shared" si="6"/>
        <v>#DIV/0!</v>
      </c>
      <c r="U32" s="32" t="e">
        <f t="shared" si="7"/>
        <v>#DIV/0!</v>
      </c>
      <c r="V32" s="59" t="e">
        <f t="shared" si="8"/>
        <v>#DIV/0!</v>
      </c>
      <c r="W32" s="63" t="e">
        <f t="shared" si="9"/>
        <v>#DIV/0!</v>
      </c>
      <c r="X32" s="33" t="e">
        <f t="shared" si="10"/>
        <v>#DIV/0!</v>
      </c>
      <c r="Y32" s="67" t="e">
        <f t="shared" si="11"/>
        <v>#DIV/0!</v>
      </c>
      <c r="Z32" s="71" t="e">
        <f t="shared" si="12"/>
        <v>#DIV/0!</v>
      </c>
      <c r="AA32" s="87" t="e">
        <f t="shared" si="13"/>
        <v>#DIV/0!</v>
      </c>
      <c r="AB32" s="193" t="e">
        <f t="shared" si="14"/>
        <v>#DIV/0!</v>
      </c>
      <c r="AC32" s="176">
        <f t="shared" si="48"/>
        <v>0</v>
      </c>
      <c r="AD32" s="175" t="e">
        <f t="shared" si="15"/>
        <v>#DIV/0!</v>
      </c>
      <c r="AE32" s="14" t="e">
        <f t="shared" si="16"/>
        <v>#DIV/0!</v>
      </c>
      <c r="AF32" s="21" t="e">
        <f t="shared" si="17"/>
        <v>#DIV/0!</v>
      </c>
      <c r="AG32" s="24" t="e">
        <f t="shared" si="18"/>
        <v>#DIV/0!</v>
      </c>
      <c r="AH32" s="15" t="e">
        <f t="shared" si="19"/>
        <v>#DIV/0!</v>
      </c>
      <c r="AI32" s="15" t="e">
        <f t="shared" si="20"/>
        <v>#DIV/0!</v>
      </c>
      <c r="AJ32" s="15" t="e">
        <f t="shared" si="58"/>
        <v>#DIV/0!</v>
      </c>
      <c r="AK32" s="15" t="e">
        <f t="shared" si="59"/>
        <v>#DIV/0!</v>
      </c>
      <c r="AL32" s="27" t="e">
        <f t="shared" si="60"/>
        <v>#DIV/0!</v>
      </c>
      <c r="AM32" s="19" t="e">
        <f t="shared" si="21"/>
        <v>#DIV/0!</v>
      </c>
      <c r="AN32" s="14" t="e">
        <f t="shared" si="22"/>
        <v>#DIV/0!</v>
      </c>
      <c r="AO32" s="42" t="e">
        <f t="shared" si="23"/>
        <v>#DIV/0!</v>
      </c>
      <c r="AP32" s="176">
        <f t="shared" si="49"/>
        <v>0</v>
      </c>
      <c r="AQ32" s="91" t="e">
        <f t="shared" si="24"/>
        <v>#DIV/0!</v>
      </c>
      <c r="AR32" s="15" t="e">
        <f t="shared" si="25"/>
        <v>#DIV/0!</v>
      </c>
      <c r="AS32" s="27" t="e">
        <f t="shared" si="26"/>
        <v>#DIV/0!</v>
      </c>
      <c r="AT32" s="159" t="e">
        <f t="shared" si="27"/>
        <v>#DIV/0!</v>
      </c>
      <c r="AU32" s="24" t="e">
        <f t="shared" si="28"/>
        <v>#DIV/0!</v>
      </c>
      <c r="AV32" s="15" t="e">
        <f t="shared" si="29"/>
        <v>#DIV/0!</v>
      </c>
      <c r="AW32" s="27" t="e">
        <f t="shared" si="30"/>
        <v>#DIV/0!</v>
      </c>
      <c r="AX32" s="19" t="e">
        <f t="shared" si="31"/>
        <v>#DIV/0!</v>
      </c>
      <c r="AY32" s="14" t="e">
        <f t="shared" si="32"/>
        <v>#DIV/0!</v>
      </c>
      <c r="AZ32" s="21" t="e">
        <f t="shared" si="33"/>
        <v>#DIV/0!</v>
      </c>
      <c r="BA32" s="24" t="e">
        <f t="shared" si="34"/>
        <v>#DIV/0!</v>
      </c>
      <c r="BB32" s="15" t="e">
        <f t="shared" si="35"/>
        <v>#DIV/0!</v>
      </c>
      <c r="BC32" s="27" t="e">
        <f t="shared" si="36"/>
        <v>#DIV/0!</v>
      </c>
      <c r="BD32" s="19" t="e">
        <f t="shared" si="37"/>
        <v>#DIV/0!</v>
      </c>
      <c r="BE32" s="14" t="e">
        <f t="shared" si="38"/>
        <v>#DIV/0!</v>
      </c>
      <c r="BF32" s="42" t="e">
        <f t="shared" si="39"/>
        <v>#DIV/0!</v>
      </c>
      <c r="BG32" s="180" t="e">
        <f t="shared" si="50"/>
        <v>#DIV/0!</v>
      </c>
      <c r="BH32" s="50" t="e">
        <f t="shared" si="51"/>
        <v>#DIV/0!</v>
      </c>
      <c r="BI32" s="97" t="e">
        <f t="shared" si="52"/>
        <v>#DIV/0!</v>
      </c>
      <c r="BJ32" s="176">
        <f t="shared" si="53"/>
        <v>0</v>
      </c>
      <c r="BK32" s="94" t="e">
        <f t="shared" si="43"/>
        <v>#DIV/0!</v>
      </c>
      <c r="BL32" s="50" t="e">
        <f t="shared" si="44"/>
        <v>#DIV/0!</v>
      </c>
      <c r="BM32" s="97" t="e">
        <f t="shared" si="45"/>
        <v>#DIV/0!</v>
      </c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</row>
    <row r="33" spans="1:110" ht="18.600000000000001" customHeight="1" thickBot="1">
      <c r="A33" s="182">
        <v>4.1666666666666699E-2</v>
      </c>
      <c r="B33" s="187">
        <v>30</v>
      </c>
      <c r="C33" s="304"/>
      <c r="D33" s="190">
        <v>21</v>
      </c>
      <c r="E33" s="149">
        <f t="shared" si="54"/>
        <v>187.5</v>
      </c>
      <c r="F33" s="31">
        <f t="shared" si="46"/>
        <v>183.33333333333334</v>
      </c>
      <c r="G33" s="53">
        <f t="shared" si="55"/>
        <v>175</v>
      </c>
      <c r="H33" s="77">
        <f t="shared" si="56"/>
        <v>366.66666666666669</v>
      </c>
      <c r="I33" s="213">
        <f t="shared" si="47"/>
        <v>350</v>
      </c>
      <c r="J33" s="216">
        <f t="shared" si="40"/>
        <v>332.5</v>
      </c>
      <c r="K33" s="207">
        <f t="shared" si="57"/>
        <v>700</v>
      </c>
      <c r="L33" s="30">
        <f t="shared" si="41"/>
        <v>997.5</v>
      </c>
      <c r="M33" s="207">
        <f t="shared" si="42"/>
        <v>498.75</v>
      </c>
      <c r="N33" s="204">
        <f>((A33)/(D33*1.05))/5</f>
        <v>3.7792894935752107E-4</v>
      </c>
      <c r="O33" s="32">
        <f>((A33)/(D33*1))/5</f>
        <v>3.9682539682539715E-4</v>
      </c>
      <c r="P33" s="59">
        <f>((A33)/(D33*0.95))/5</f>
        <v>4.177109440267338E-4</v>
      </c>
      <c r="Q33" s="63">
        <f>((A33)/(D33*1.05))/3.333</f>
        <v>5.6695011904818633E-4</v>
      </c>
      <c r="R33" s="33">
        <f>((A33)/(D33*1))/3.333</f>
        <v>5.9529762500059571E-4</v>
      </c>
      <c r="S33" s="67">
        <f>((A33)/(D33*0.95))/3.333</f>
        <v>6.2662907894799546E-4</v>
      </c>
      <c r="T33" s="56">
        <f>((A33)/(D33))/2.5</f>
        <v>7.936507936507943E-4</v>
      </c>
      <c r="U33" s="32">
        <f>((A33)/(D33*0.95))/2.5</f>
        <v>8.354218880534676E-4</v>
      </c>
      <c r="V33" s="59">
        <f>((A33)/(D33*0.92))/2.5</f>
        <v>8.6266390614216765E-4</v>
      </c>
      <c r="W33" s="63">
        <f>((A33)/(D33))/2</f>
        <v>9.9206349206349288E-4</v>
      </c>
      <c r="X33" s="33">
        <f>((A33)/(D33*0.95))/2</f>
        <v>1.0442773600668346E-3</v>
      </c>
      <c r="Y33" s="67">
        <f>((A33)/(D33*0.92))/2</f>
        <v>1.0783298826777096E-3</v>
      </c>
      <c r="Z33" s="71">
        <f>((A33)/(D33*0.95))/1.25</f>
        <v>1.6708437761069352E-3</v>
      </c>
      <c r="AA33" s="87">
        <f>((A33)/(D33*0.9))/1.25</f>
        <v>1.7636684303350982E-3</v>
      </c>
      <c r="AB33" s="193">
        <f>((A33)/(D33*0.95))/1</f>
        <v>2.0885547201336691E-3</v>
      </c>
      <c r="AC33" s="176">
        <f t="shared" si="48"/>
        <v>0</v>
      </c>
      <c r="AD33" s="175">
        <f>((A33)/(D33*0.9))</f>
        <v>2.2045855379188729E-3</v>
      </c>
      <c r="AE33" s="14">
        <f>((A33)/(D33*0.9))/5</f>
        <v>4.4091710758377455E-4</v>
      </c>
      <c r="AF33" s="21">
        <f>((A33)/(D33*0.9))/2.5</f>
        <v>8.818342151675491E-4</v>
      </c>
      <c r="AG33" s="24">
        <f>((A33)/(D33*0.87))</f>
        <v>2.2806057288815929E-3</v>
      </c>
      <c r="AH33" s="15">
        <f>((A33)/(D33*0.87))/5</f>
        <v>4.5612114577631857E-4</v>
      </c>
      <c r="AI33" s="15">
        <f>((A33)/(D33*0.87))/2.5</f>
        <v>9.1224229155263713E-4</v>
      </c>
      <c r="AJ33" s="15">
        <f t="shared" si="58"/>
        <v>1.8244845831052743E-3</v>
      </c>
      <c r="AK33" s="15">
        <f>AI33*3</f>
        <v>2.7367268746579113E-3</v>
      </c>
      <c r="AL33" s="27">
        <f>AG33*1.5</f>
        <v>3.4209085933223893E-3</v>
      </c>
      <c r="AM33" s="19">
        <f>((A33)/(D33*0.85))</f>
        <v>2.3342670401493952E-3</v>
      </c>
      <c r="AN33" s="14">
        <f>((A33)/(D33*0.85))/5</f>
        <v>4.6685340802987902E-4</v>
      </c>
      <c r="AO33" s="42">
        <f>((A33)/(D33*0.85))/2.5</f>
        <v>9.3370681605975804E-4</v>
      </c>
      <c r="AP33" s="176">
        <f t="shared" si="49"/>
        <v>0</v>
      </c>
      <c r="AQ33" s="91">
        <f>((A33)/(D33*0.82))</f>
        <v>2.4196670538133972E-3</v>
      </c>
      <c r="AR33" s="15">
        <f>((A33)/(D33*0.82))/5</f>
        <v>4.8393341076267943E-4</v>
      </c>
      <c r="AS33" s="27">
        <f>((A33)/(D33*0.82))/2.5</f>
        <v>9.6786682152535887E-4</v>
      </c>
      <c r="AT33" s="159">
        <f>((A33)/(D33*0.8))</f>
        <v>2.4801587301587322E-3</v>
      </c>
      <c r="AU33" s="24">
        <f>((A33)/(D33*0.78))</f>
        <v>2.5437525437525458E-3</v>
      </c>
      <c r="AV33" s="15">
        <f>((A33)/(D33*0.78))/5</f>
        <v>5.0875050875050915E-4</v>
      </c>
      <c r="AW33" s="27">
        <f>((A33)/(D33*0.78))/2.5</f>
        <v>1.0175010175010183E-3</v>
      </c>
      <c r="AX33" s="19">
        <f>((A33)/(D33*0.75))</f>
        <v>2.6455026455026475E-3</v>
      </c>
      <c r="AY33" s="14">
        <f>((A33)/(D33*0.75))/5</f>
        <v>5.2910052910052946E-4</v>
      </c>
      <c r="AZ33" s="21">
        <f>((A33)/(D33*0.75))/2.5</f>
        <v>1.0582010582010589E-3</v>
      </c>
      <c r="BA33" s="24">
        <f>((A33)/(D33*0.7))</f>
        <v>2.834467120181408E-3</v>
      </c>
      <c r="BB33" s="15">
        <f>((A33)/(D33*0.7))/5</f>
        <v>5.6689342403628163E-4</v>
      </c>
      <c r="BC33" s="27">
        <f>((A33)/(D33*0.7))/2.5</f>
        <v>1.1337868480725633E-3</v>
      </c>
      <c r="BD33" s="19">
        <f>((A33)/(D33*0.6))</f>
        <v>3.3068783068783097E-3</v>
      </c>
      <c r="BE33" s="14">
        <f>((A33)/(D33*0.6))/5</f>
        <v>6.6137566137566199E-4</v>
      </c>
      <c r="BF33" s="42">
        <f>((A33)/(D33*0.6))/2.5</f>
        <v>1.322751322751324E-3</v>
      </c>
      <c r="BG33" s="180">
        <f>AM33*10</f>
        <v>2.3342670401493952E-2</v>
      </c>
      <c r="BH33" s="50">
        <f>AQ33*21.1</f>
        <v>5.1054974835462688E-2</v>
      </c>
      <c r="BI33" s="97">
        <f>AU33*42.195</f>
        <v>0.10733363858363867</v>
      </c>
      <c r="BJ33" s="176">
        <f t="shared" si="53"/>
        <v>0</v>
      </c>
      <c r="BK33" s="94">
        <f>AG33*10</f>
        <v>2.2806057288815927E-2</v>
      </c>
      <c r="BL33" s="50">
        <f>AM33*21.1</f>
        <v>4.9253034547152241E-2</v>
      </c>
      <c r="BM33" s="97">
        <f>AT33*42.195</f>
        <v>0.10465029761904771</v>
      </c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</row>
    <row r="34" spans="1:110" ht="18.600000000000001" customHeight="1">
      <c r="A34" s="182">
        <v>4.1666666666666699E-2</v>
      </c>
      <c r="B34" s="186">
        <v>31</v>
      </c>
      <c r="C34" s="304"/>
      <c r="D34" s="190">
        <v>20</v>
      </c>
      <c r="E34" s="149">
        <f t="shared" si="54"/>
        <v>179.16666666666666</v>
      </c>
      <c r="F34" s="31">
        <f t="shared" si="46"/>
        <v>175</v>
      </c>
      <c r="G34" s="53">
        <f t="shared" si="55"/>
        <v>166.66666666666666</v>
      </c>
      <c r="H34" s="77">
        <f t="shared" si="56"/>
        <v>350</v>
      </c>
      <c r="I34" s="213">
        <f t="shared" si="47"/>
        <v>333.33333333333331</v>
      </c>
      <c r="J34" s="216">
        <f t="shared" si="40"/>
        <v>316.66666666666669</v>
      </c>
      <c r="K34" s="207">
        <f t="shared" si="57"/>
        <v>666.66666666666663</v>
      </c>
      <c r="L34" s="30">
        <f t="shared" si="41"/>
        <v>950</v>
      </c>
      <c r="M34" s="207">
        <f t="shared" si="42"/>
        <v>475</v>
      </c>
      <c r="N34" s="204">
        <f t="shared" si="0"/>
        <v>3.9682539682539715E-4</v>
      </c>
      <c r="O34" s="32">
        <f t="shared" si="1"/>
        <v>4.1666666666666702E-4</v>
      </c>
      <c r="P34" s="59">
        <f t="shared" si="2"/>
        <v>4.3859649122807051E-4</v>
      </c>
      <c r="Q34" s="63">
        <f t="shared" si="3"/>
        <v>5.9529762500059571E-4</v>
      </c>
      <c r="R34" s="33">
        <f t="shared" si="4"/>
        <v>6.2506250625062553E-4</v>
      </c>
      <c r="S34" s="67">
        <f t="shared" si="5"/>
        <v>6.5796053289539521E-4</v>
      </c>
      <c r="T34" s="56">
        <f t="shared" si="6"/>
        <v>8.3333333333333404E-4</v>
      </c>
      <c r="U34" s="32">
        <f t="shared" si="7"/>
        <v>8.7719298245614102E-4</v>
      </c>
      <c r="V34" s="59">
        <f t="shared" si="8"/>
        <v>9.0579710144927592E-4</v>
      </c>
      <c r="W34" s="63">
        <f t="shared" si="9"/>
        <v>1.0416666666666675E-3</v>
      </c>
      <c r="X34" s="33">
        <f t="shared" si="10"/>
        <v>1.0964912280701762E-3</v>
      </c>
      <c r="Y34" s="67">
        <f t="shared" si="11"/>
        <v>1.1322463768115949E-3</v>
      </c>
      <c r="Z34" s="71">
        <f t="shared" si="12"/>
        <v>1.754385964912282E-3</v>
      </c>
      <c r="AA34" s="87">
        <f t="shared" si="13"/>
        <v>1.8518518518518532E-3</v>
      </c>
      <c r="AB34" s="193">
        <f t="shared" si="14"/>
        <v>2.1929824561403525E-3</v>
      </c>
      <c r="AC34" s="176">
        <f t="shared" si="48"/>
        <v>0</v>
      </c>
      <c r="AD34" s="175">
        <f t="shared" si="15"/>
        <v>2.3148148148148164E-3</v>
      </c>
      <c r="AE34" s="14">
        <f t="shared" si="16"/>
        <v>4.6296296296296331E-4</v>
      </c>
      <c r="AF34" s="21">
        <f t="shared" si="17"/>
        <v>9.2592592592592661E-4</v>
      </c>
      <c r="AG34" s="24">
        <f t="shared" si="18"/>
        <v>2.3946360153256725E-3</v>
      </c>
      <c r="AH34" s="15">
        <f t="shared" si="19"/>
        <v>4.7892720306513451E-4</v>
      </c>
      <c r="AI34" s="15">
        <f t="shared" si="20"/>
        <v>9.5785440613026902E-4</v>
      </c>
      <c r="AJ34" s="15">
        <f t="shared" si="58"/>
        <v>1.915708812260538E-3</v>
      </c>
      <c r="AK34" s="15">
        <f t="shared" si="59"/>
        <v>2.8735632183908072E-3</v>
      </c>
      <c r="AL34" s="27">
        <f t="shared" si="60"/>
        <v>3.5919540229885087E-3</v>
      </c>
      <c r="AM34" s="19">
        <f t="shared" si="21"/>
        <v>2.4509803921568644E-3</v>
      </c>
      <c r="AN34" s="14">
        <f t="shared" si="22"/>
        <v>4.9019607843137287E-4</v>
      </c>
      <c r="AO34" s="42">
        <f t="shared" si="23"/>
        <v>9.8039215686274573E-4</v>
      </c>
      <c r="AP34" s="176">
        <f t="shared" si="49"/>
        <v>0</v>
      </c>
      <c r="AQ34" s="91">
        <f t="shared" si="24"/>
        <v>2.5406504065040672E-3</v>
      </c>
      <c r="AR34" s="15">
        <f t="shared" si="25"/>
        <v>5.0813008130081339E-4</v>
      </c>
      <c r="AS34" s="27">
        <f t="shared" si="26"/>
        <v>1.0162601626016268E-3</v>
      </c>
      <c r="AT34" s="159">
        <f t="shared" si="27"/>
        <v>2.6041666666666687E-3</v>
      </c>
      <c r="AU34" s="24">
        <f t="shared" si="28"/>
        <v>2.6709401709401727E-3</v>
      </c>
      <c r="AV34" s="15">
        <f t="shared" si="29"/>
        <v>5.3418803418803457E-4</v>
      </c>
      <c r="AW34" s="27">
        <f t="shared" si="30"/>
        <v>1.0683760683760691E-3</v>
      </c>
      <c r="AX34" s="19">
        <f t="shared" si="31"/>
        <v>2.7777777777777801E-3</v>
      </c>
      <c r="AY34" s="14">
        <f t="shared" si="32"/>
        <v>5.5555555555555599E-4</v>
      </c>
      <c r="AZ34" s="21">
        <f t="shared" si="33"/>
        <v>1.111111111111112E-3</v>
      </c>
      <c r="BA34" s="24">
        <f t="shared" si="34"/>
        <v>2.9761904761904786E-3</v>
      </c>
      <c r="BB34" s="15">
        <f t="shared" si="35"/>
        <v>5.9523809523809573E-4</v>
      </c>
      <c r="BC34" s="27">
        <f t="shared" si="36"/>
        <v>1.1904761904761915E-3</v>
      </c>
      <c r="BD34" s="19">
        <f t="shared" si="37"/>
        <v>3.4722222222222251E-3</v>
      </c>
      <c r="BE34" s="14">
        <f t="shared" si="38"/>
        <v>6.9444444444444501E-4</v>
      </c>
      <c r="BF34" s="42">
        <f t="shared" si="39"/>
        <v>1.38888888888889E-3</v>
      </c>
      <c r="BG34" s="180">
        <f t="shared" si="50"/>
        <v>2.4509803921568644E-2</v>
      </c>
      <c r="BH34" s="50">
        <f t="shared" si="51"/>
        <v>5.3607723577235818E-2</v>
      </c>
      <c r="BI34" s="97">
        <f t="shared" si="52"/>
        <v>0.11270032051282058</v>
      </c>
      <c r="BJ34" s="176">
        <f t="shared" si="53"/>
        <v>0</v>
      </c>
      <c r="BK34" s="94">
        <f t="shared" si="43"/>
        <v>2.3946360153256727E-2</v>
      </c>
      <c r="BL34" s="50">
        <f t="shared" si="44"/>
        <v>5.1715686274509842E-2</v>
      </c>
      <c r="BM34" s="97">
        <f t="shared" si="45"/>
        <v>0.10988281250000008</v>
      </c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</row>
    <row r="35" spans="1:110" ht="18.600000000000001" customHeight="1">
      <c r="A35" s="182">
        <v>4.1666666666666664E-2</v>
      </c>
      <c r="B35" s="187">
        <v>32</v>
      </c>
      <c r="C35" s="304"/>
      <c r="D35" s="190">
        <v>19</v>
      </c>
      <c r="E35" s="149">
        <f t="shared" si="54"/>
        <v>170.83333333333334</v>
      </c>
      <c r="F35" s="31">
        <f t="shared" si="46"/>
        <v>166.66666666666666</v>
      </c>
      <c r="G35" s="53">
        <f t="shared" si="55"/>
        <v>158.33333333333334</v>
      </c>
      <c r="H35" s="77">
        <f t="shared" si="56"/>
        <v>333.33333333333331</v>
      </c>
      <c r="I35" s="213">
        <f t="shared" si="47"/>
        <v>316.66666666666669</v>
      </c>
      <c r="J35" s="216">
        <f t="shared" si="40"/>
        <v>300.83333333333331</v>
      </c>
      <c r="K35" s="207">
        <f t="shared" si="57"/>
        <v>633.33333333333337</v>
      </c>
      <c r="L35" s="30">
        <f t="shared" si="41"/>
        <v>902.5</v>
      </c>
      <c r="M35" s="207">
        <f t="shared" si="42"/>
        <v>451.25</v>
      </c>
      <c r="N35" s="204">
        <f t="shared" si="0"/>
        <v>4.1771094402673348E-4</v>
      </c>
      <c r="O35" s="32">
        <f t="shared" si="1"/>
        <v>4.3859649122807013E-4</v>
      </c>
      <c r="P35" s="59">
        <f t="shared" si="2"/>
        <v>4.6168051708217906E-4</v>
      </c>
      <c r="Q35" s="63">
        <f t="shared" si="3"/>
        <v>6.2662907894799503E-4</v>
      </c>
      <c r="R35" s="33">
        <f t="shared" si="4"/>
        <v>6.5796053289539477E-4</v>
      </c>
      <c r="S35" s="67">
        <f t="shared" si="5"/>
        <v>6.9259003462673126E-4</v>
      </c>
      <c r="T35" s="56">
        <f t="shared" si="6"/>
        <v>8.7719298245614026E-4</v>
      </c>
      <c r="U35" s="32">
        <f t="shared" si="7"/>
        <v>9.2336103416435812E-4</v>
      </c>
      <c r="V35" s="59">
        <f t="shared" si="8"/>
        <v>9.5347063310450024E-4</v>
      </c>
      <c r="W35" s="63">
        <f t="shared" si="9"/>
        <v>1.0964912280701754E-3</v>
      </c>
      <c r="X35" s="33">
        <f t="shared" si="10"/>
        <v>1.1542012927054477E-3</v>
      </c>
      <c r="Y35" s="67">
        <f t="shared" si="11"/>
        <v>1.1918382913806253E-3</v>
      </c>
      <c r="Z35" s="71">
        <f t="shared" si="12"/>
        <v>1.8467220683287162E-3</v>
      </c>
      <c r="AA35" s="87">
        <f t="shared" si="13"/>
        <v>1.9493177387914229E-3</v>
      </c>
      <c r="AB35" s="193">
        <f t="shared" si="14"/>
        <v>2.3084025854108953E-3</v>
      </c>
      <c r="AC35" s="176">
        <f t="shared" si="48"/>
        <v>0</v>
      </c>
      <c r="AD35" s="175">
        <f t="shared" si="15"/>
        <v>2.4366471734892786E-3</v>
      </c>
      <c r="AE35" s="14">
        <f t="shared" si="16"/>
        <v>4.8732943469785572E-4</v>
      </c>
      <c r="AF35" s="21">
        <f t="shared" si="17"/>
        <v>9.7465886939571145E-4</v>
      </c>
      <c r="AG35" s="24">
        <f t="shared" si="18"/>
        <v>2.5206694898164948E-3</v>
      </c>
      <c r="AH35" s="15">
        <f t="shared" si="19"/>
        <v>5.0413389796329891E-4</v>
      </c>
      <c r="AI35" s="15">
        <f t="shared" si="20"/>
        <v>1.0082677959265978E-3</v>
      </c>
      <c r="AJ35" s="15">
        <f t="shared" si="58"/>
        <v>2.0165355918531956E-3</v>
      </c>
      <c r="AK35" s="15">
        <f t="shared" si="59"/>
        <v>3.0248033877797935E-3</v>
      </c>
      <c r="AL35" s="27">
        <f t="shared" si="60"/>
        <v>3.7810042347247424E-3</v>
      </c>
      <c r="AM35" s="19">
        <f t="shared" si="21"/>
        <v>2.5799793601651187E-3</v>
      </c>
      <c r="AN35" s="14">
        <f t="shared" si="22"/>
        <v>5.1599587203302369E-4</v>
      </c>
      <c r="AO35" s="42">
        <f t="shared" si="23"/>
        <v>1.0319917440660474E-3</v>
      </c>
      <c r="AP35" s="176">
        <f t="shared" si="49"/>
        <v>0</v>
      </c>
      <c r="AQ35" s="91">
        <f t="shared" si="24"/>
        <v>2.6743688489516476E-3</v>
      </c>
      <c r="AR35" s="15">
        <f t="shared" si="25"/>
        <v>5.3487376979032952E-4</v>
      </c>
      <c r="AS35" s="27">
        <f t="shared" si="26"/>
        <v>1.069747539580659E-3</v>
      </c>
      <c r="AT35" s="159">
        <f t="shared" si="27"/>
        <v>2.7412280701754384E-3</v>
      </c>
      <c r="AU35" s="24">
        <f t="shared" si="28"/>
        <v>2.8115159694107059E-3</v>
      </c>
      <c r="AV35" s="15">
        <f t="shared" si="29"/>
        <v>5.6230319388214114E-4</v>
      </c>
      <c r="AW35" s="27">
        <f t="shared" si="30"/>
        <v>1.1246063877642823E-3</v>
      </c>
      <c r="AX35" s="19">
        <f t="shared" si="31"/>
        <v>2.9239766081871343E-3</v>
      </c>
      <c r="AY35" s="14">
        <f t="shared" si="32"/>
        <v>5.8479532163742691E-4</v>
      </c>
      <c r="AZ35" s="21">
        <f t="shared" si="33"/>
        <v>1.1695906432748538E-3</v>
      </c>
      <c r="BA35" s="24">
        <f t="shared" si="34"/>
        <v>3.1328320802005015E-3</v>
      </c>
      <c r="BB35" s="15">
        <f t="shared" si="35"/>
        <v>6.2656641604010032E-4</v>
      </c>
      <c r="BC35" s="27">
        <f t="shared" si="36"/>
        <v>1.2531328320802006E-3</v>
      </c>
      <c r="BD35" s="19">
        <f t="shared" si="37"/>
        <v>3.6549707602339179E-3</v>
      </c>
      <c r="BE35" s="14">
        <f t="shared" si="38"/>
        <v>7.3099415204678359E-4</v>
      </c>
      <c r="BF35" s="42">
        <f t="shared" si="39"/>
        <v>1.4619883040935672E-3</v>
      </c>
      <c r="BG35" s="180">
        <f t="shared" si="50"/>
        <v>2.5799793601651189E-2</v>
      </c>
      <c r="BH35" s="50">
        <f t="shared" si="51"/>
        <v>5.642918271287977E-2</v>
      </c>
      <c r="BI35" s="97">
        <f t="shared" si="52"/>
        <v>0.11863191632928474</v>
      </c>
      <c r="BJ35" s="176">
        <f t="shared" si="53"/>
        <v>0</v>
      </c>
      <c r="BK35" s="94">
        <f t="shared" si="43"/>
        <v>2.5206694898164947E-2</v>
      </c>
      <c r="BL35" s="50">
        <f t="shared" si="44"/>
        <v>5.443756449948401E-2</v>
      </c>
      <c r="BM35" s="97">
        <f t="shared" si="45"/>
        <v>0.11566611842105262</v>
      </c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</row>
    <row r="36" spans="1:110" ht="18.600000000000001" customHeight="1" thickBot="1">
      <c r="A36" s="182">
        <v>4.1666666666666664E-2</v>
      </c>
      <c r="B36" s="187">
        <v>33</v>
      </c>
      <c r="C36" s="304"/>
      <c r="D36" s="190">
        <v>18</v>
      </c>
      <c r="E36" s="149">
        <f t="shared" si="54"/>
        <v>162.5</v>
      </c>
      <c r="F36" s="31">
        <f t="shared" si="46"/>
        <v>158.33333333333334</v>
      </c>
      <c r="G36" s="53">
        <f t="shared" si="55"/>
        <v>150</v>
      </c>
      <c r="H36" s="77">
        <f t="shared" si="56"/>
        <v>316.66666666666669</v>
      </c>
      <c r="I36" s="213">
        <f t="shared" si="47"/>
        <v>300</v>
      </c>
      <c r="J36" s="216">
        <f t="shared" si="40"/>
        <v>284.99999999999994</v>
      </c>
      <c r="K36" s="207">
        <f t="shared" si="57"/>
        <v>600</v>
      </c>
      <c r="L36" s="30">
        <f t="shared" si="41"/>
        <v>854.99999999999977</v>
      </c>
      <c r="M36" s="207">
        <f t="shared" si="42"/>
        <v>427.49999999999989</v>
      </c>
      <c r="N36" s="204">
        <f t="shared" si="0"/>
        <v>4.4091710758377412E-4</v>
      </c>
      <c r="O36" s="32">
        <f t="shared" si="1"/>
        <v>4.6296296296296293E-4</v>
      </c>
      <c r="P36" s="59">
        <f t="shared" si="2"/>
        <v>4.8732943469785583E-4</v>
      </c>
      <c r="Q36" s="63">
        <f t="shared" si="3"/>
        <v>6.6144180555621681E-4</v>
      </c>
      <c r="R36" s="33">
        <f t="shared" si="4"/>
        <v>6.9451389583402774E-4</v>
      </c>
      <c r="S36" s="67">
        <f t="shared" si="5"/>
        <v>7.3106725877266092E-4</v>
      </c>
      <c r="T36" s="56">
        <f t="shared" si="6"/>
        <v>9.2592592592592585E-4</v>
      </c>
      <c r="U36" s="32">
        <f t="shared" si="7"/>
        <v>9.7465886939571166E-4</v>
      </c>
      <c r="V36" s="59">
        <f t="shared" si="8"/>
        <v>1.0064412238325279E-3</v>
      </c>
      <c r="W36" s="63">
        <f t="shared" si="9"/>
        <v>1.1574074074074073E-3</v>
      </c>
      <c r="X36" s="33">
        <f t="shared" si="10"/>
        <v>1.2183235867446395E-3</v>
      </c>
      <c r="Y36" s="67">
        <f t="shared" si="11"/>
        <v>1.25805152979066E-3</v>
      </c>
      <c r="Z36" s="71">
        <f t="shared" si="12"/>
        <v>1.9493177387914233E-3</v>
      </c>
      <c r="AA36" s="87">
        <f t="shared" si="13"/>
        <v>2.05761316872428E-3</v>
      </c>
      <c r="AB36" s="193">
        <f t="shared" si="14"/>
        <v>2.4366471734892791E-3</v>
      </c>
      <c r="AC36" s="176">
        <f t="shared" si="48"/>
        <v>0</v>
      </c>
      <c r="AD36" s="175">
        <f t="shared" si="15"/>
        <v>2.5720164609053498E-3</v>
      </c>
      <c r="AE36" s="14">
        <f t="shared" si="16"/>
        <v>5.1440329218107E-4</v>
      </c>
      <c r="AF36" s="21">
        <f t="shared" si="17"/>
        <v>1.02880658436214E-3</v>
      </c>
      <c r="AG36" s="24">
        <f t="shared" si="18"/>
        <v>2.6607066836951891E-3</v>
      </c>
      <c r="AH36" s="15">
        <f t="shared" si="19"/>
        <v>5.3214133673903778E-4</v>
      </c>
      <c r="AI36" s="15">
        <f t="shared" si="20"/>
        <v>1.0642826734780756E-3</v>
      </c>
      <c r="AJ36" s="15">
        <f t="shared" si="58"/>
        <v>2.1285653469561511E-3</v>
      </c>
      <c r="AK36" s="15">
        <f t="shared" si="59"/>
        <v>3.1928480204342267E-3</v>
      </c>
      <c r="AL36" s="27">
        <f t="shared" si="60"/>
        <v>3.9910600255427834E-3</v>
      </c>
      <c r="AM36" s="19">
        <f t="shared" si="21"/>
        <v>2.7233115468409588E-3</v>
      </c>
      <c r="AN36" s="14">
        <f t="shared" si="22"/>
        <v>5.4466230936819177E-4</v>
      </c>
      <c r="AO36" s="42">
        <f t="shared" si="23"/>
        <v>1.0893246187363835E-3</v>
      </c>
      <c r="AP36" s="176">
        <f t="shared" si="49"/>
        <v>0</v>
      </c>
      <c r="AQ36" s="91">
        <f t="shared" si="24"/>
        <v>2.8229448961156279E-3</v>
      </c>
      <c r="AR36" s="15">
        <f t="shared" si="25"/>
        <v>5.6458897922312553E-4</v>
      </c>
      <c r="AS36" s="27">
        <f t="shared" si="26"/>
        <v>1.1291779584462511E-3</v>
      </c>
      <c r="AT36" s="159">
        <f t="shared" si="27"/>
        <v>2.8935185185185184E-3</v>
      </c>
      <c r="AU36" s="24">
        <f t="shared" si="28"/>
        <v>2.9677113010446341E-3</v>
      </c>
      <c r="AV36" s="15">
        <f t="shared" si="29"/>
        <v>5.9354226020892685E-4</v>
      </c>
      <c r="AW36" s="27">
        <f t="shared" si="30"/>
        <v>1.1870845204178537E-3</v>
      </c>
      <c r="AX36" s="19">
        <f t="shared" si="31"/>
        <v>3.0864197530864196E-3</v>
      </c>
      <c r="AY36" s="14">
        <f t="shared" si="32"/>
        <v>6.1728395061728394E-4</v>
      </c>
      <c r="AZ36" s="21">
        <f t="shared" si="33"/>
        <v>1.2345679012345679E-3</v>
      </c>
      <c r="BA36" s="24">
        <f t="shared" si="34"/>
        <v>3.3068783068783067E-3</v>
      </c>
      <c r="BB36" s="15">
        <f t="shared" si="35"/>
        <v>6.6137566137566134E-4</v>
      </c>
      <c r="BC36" s="27">
        <f t="shared" si="36"/>
        <v>1.3227513227513227E-3</v>
      </c>
      <c r="BD36" s="19">
        <f t="shared" si="37"/>
        <v>3.8580246913580249E-3</v>
      </c>
      <c r="BE36" s="14">
        <f t="shared" si="38"/>
        <v>7.71604938271605E-4</v>
      </c>
      <c r="BF36" s="42">
        <f t="shared" si="39"/>
        <v>1.54320987654321E-3</v>
      </c>
      <c r="BG36" s="180">
        <f t="shared" si="50"/>
        <v>2.7233115468409588E-2</v>
      </c>
      <c r="BH36" s="50">
        <f t="shared" si="51"/>
        <v>5.956413730803975E-2</v>
      </c>
      <c r="BI36" s="97">
        <f t="shared" si="52"/>
        <v>0.12522257834757833</v>
      </c>
      <c r="BJ36" s="176">
        <f t="shared" si="53"/>
        <v>0</v>
      </c>
      <c r="BK36" s="94">
        <f t="shared" si="43"/>
        <v>2.6607066836951892E-2</v>
      </c>
      <c r="BL36" s="50">
        <f t="shared" si="44"/>
        <v>5.7461873638344235E-2</v>
      </c>
      <c r="BM36" s="97">
        <f t="shared" si="45"/>
        <v>0.12209201388888888</v>
      </c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</row>
    <row r="37" spans="1:110" ht="18.600000000000001" customHeight="1">
      <c r="A37" s="182">
        <v>4.1666666666666664E-2</v>
      </c>
      <c r="B37" s="186">
        <v>34</v>
      </c>
      <c r="C37" s="304"/>
      <c r="D37" s="190">
        <v>17</v>
      </c>
      <c r="E37" s="149">
        <f t="shared" si="54"/>
        <v>154.16666666666666</v>
      </c>
      <c r="F37" s="31">
        <f t="shared" si="46"/>
        <v>150</v>
      </c>
      <c r="G37" s="53">
        <f t="shared" si="55"/>
        <v>141.66666666666666</v>
      </c>
      <c r="H37" s="77">
        <f t="shared" si="56"/>
        <v>300</v>
      </c>
      <c r="I37" s="213">
        <f t="shared" si="47"/>
        <v>283.33333333333331</v>
      </c>
      <c r="J37" s="216">
        <f t="shared" si="40"/>
        <v>269.16666666666663</v>
      </c>
      <c r="K37" s="207">
        <f t="shared" si="57"/>
        <v>566.66666666666663</v>
      </c>
      <c r="L37" s="30">
        <f t="shared" si="41"/>
        <v>807.49999999999989</v>
      </c>
      <c r="M37" s="207">
        <f t="shared" si="42"/>
        <v>403.74999999999994</v>
      </c>
      <c r="N37" s="204">
        <f t="shared" si="0"/>
        <v>4.6685340802987853E-4</v>
      </c>
      <c r="O37" s="32">
        <f t="shared" si="1"/>
        <v>4.9019607843137254E-4</v>
      </c>
      <c r="P37" s="59">
        <f t="shared" si="2"/>
        <v>5.1599587203302369E-4</v>
      </c>
      <c r="Q37" s="63">
        <f t="shared" si="3"/>
        <v>7.0035014705952371E-4</v>
      </c>
      <c r="R37" s="33">
        <f t="shared" si="4"/>
        <v>7.353676544125E-4</v>
      </c>
      <c r="S37" s="67">
        <f t="shared" si="5"/>
        <v>7.7407121517105262E-4</v>
      </c>
      <c r="T37" s="56">
        <f t="shared" si="6"/>
        <v>9.8039215686274508E-4</v>
      </c>
      <c r="U37" s="32">
        <f t="shared" si="7"/>
        <v>1.0319917440660474E-3</v>
      </c>
      <c r="V37" s="59">
        <f t="shared" si="8"/>
        <v>1.0656436487638532E-3</v>
      </c>
      <c r="W37" s="63">
        <f t="shared" si="9"/>
        <v>1.2254901960784314E-3</v>
      </c>
      <c r="X37" s="33">
        <f t="shared" si="10"/>
        <v>1.2899896800825593E-3</v>
      </c>
      <c r="Y37" s="67">
        <f t="shared" si="11"/>
        <v>1.3320545609548165E-3</v>
      </c>
      <c r="Z37" s="71">
        <f t="shared" si="12"/>
        <v>2.0639834881320948E-3</v>
      </c>
      <c r="AA37" s="87">
        <f t="shared" si="13"/>
        <v>2.1786492374727667E-3</v>
      </c>
      <c r="AB37" s="193">
        <f t="shared" si="14"/>
        <v>2.5799793601651187E-3</v>
      </c>
      <c r="AC37" s="176">
        <f t="shared" si="48"/>
        <v>0</v>
      </c>
      <c r="AD37" s="175">
        <f t="shared" si="15"/>
        <v>2.7233115468409583E-3</v>
      </c>
      <c r="AE37" s="14">
        <f t="shared" si="16"/>
        <v>5.4466230936819167E-4</v>
      </c>
      <c r="AF37" s="21">
        <f t="shared" si="17"/>
        <v>1.0893246187363833E-3</v>
      </c>
      <c r="AG37" s="24">
        <f t="shared" si="18"/>
        <v>2.8172188415596122E-3</v>
      </c>
      <c r="AH37" s="15">
        <f t="shared" si="19"/>
        <v>5.6344376831192239E-4</v>
      </c>
      <c r="AI37" s="15">
        <f t="shared" si="20"/>
        <v>1.1268875366238448E-3</v>
      </c>
      <c r="AJ37" s="15">
        <f t="shared" si="58"/>
        <v>2.2537750732476896E-3</v>
      </c>
      <c r="AK37" s="15">
        <f t="shared" si="59"/>
        <v>3.3806626098715343E-3</v>
      </c>
      <c r="AL37" s="27">
        <f t="shared" si="60"/>
        <v>4.2258282623394185E-3</v>
      </c>
      <c r="AM37" s="19">
        <f t="shared" si="21"/>
        <v>2.8835063437139563E-3</v>
      </c>
      <c r="AN37" s="14">
        <f t="shared" si="22"/>
        <v>5.7670126874279125E-4</v>
      </c>
      <c r="AO37" s="42">
        <f t="shared" si="23"/>
        <v>1.1534025374855825E-3</v>
      </c>
      <c r="AP37" s="176">
        <f t="shared" si="49"/>
        <v>0</v>
      </c>
      <c r="AQ37" s="91">
        <f t="shared" si="24"/>
        <v>2.9890004782400764E-3</v>
      </c>
      <c r="AR37" s="15">
        <f t="shared" si="25"/>
        <v>5.9780009564801523E-4</v>
      </c>
      <c r="AS37" s="27">
        <f t="shared" si="26"/>
        <v>1.1956001912960305E-3</v>
      </c>
      <c r="AT37" s="159">
        <f t="shared" si="27"/>
        <v>3.063725490196078E-3</v>
      </c>
      <c r="AU37" s="24">
        <f t="shared" si="28"/>
        <v>3.1422825540472596E-3</v>
      </c>
      <c r="AV37" s="15">
        <f t="shared" si="29"/>
        <v>6.2845651080945192E-4</v>
      </c>
      <c r="AW37" s="27">
        <f t="shared" si="30"/>
        <v>1.2569130216189038E-3</v>
      </c>
      <c r="AX37" s="19">
        <f t="shared" si="31"/>
        <v>3.26797385620915E-3</v>
      </c>
      <c r="AY37" s="14">
        <f t="shared" si="32"/>
        <v>6.5359477124183002E-4</v>
      </c>
      <c r="AZ37" s="21">
        <f t="shared" si="33"/>
        <v>1.30718954248366E-3</v>
      </c>
      <c r="BA37" s="24">
        <f t="shared" si="34"/>
        <v>3.5014005602240898E-3</v>
      </c>
      <c r="BB37" s="15">
        <f t="shared" si="35"/>
        <v>7.0028011204481793E-4</v>
      </c>
      <c r="BC37" s="27">
        <f t="shared" si="36"/>
        <v>1.4005602240896359E-3</v>
      </c>
      <c r="BD37" s="19">
        <f t="shared" si="37"/>
        <v>4.0849673202614381E-3</v>
      </c>
      <c r="BE37" s="14">
        <f t="shared" si="38"/>
        <v>8.1699346405228761E-4</v>
      </c>
      <c r="BF37" s="42">
        <f t="shared" si="39"/>
        <v>1.6339869281045752E-3</v>
      </c>
      <c r="BG37" s="180">
        <f t="shared" si="50"/>
        <v>2.8835063437139562E-2</v>
      </c>
      <c r="BH37" s="50">
        <f t="shared" si="51"/>
        <v>6.3067910090865612E-2</v>
      </c>
      <c r="BI37" s="97">
        <f t="shared" si="52"/>
        <v>0.13258861236802413</v>
      </c>
      <c r="BJ37" s="176">
        <f t="shared" si="53"/>
        <v>0</v>
      </c>
      <c r="BK37" s="94">
        <f t="shared" si="43"/>
        <v>2.8172188415596121E-2</v>
      </c>
      <c r="BL37" s="50">
        <f t="shared" si="44"/>
        <v>6.084198385236448E-2</v>
      </c>
      <c r="BM37" s="97">
        <f t="shared" si="45"/>
        <v>0.1292738970588235</v>
      </c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</row>
    <row r="38" spans="1:110" ht="18.600000000000001" customHeight="1">
      <c r="A38" s="182">
        <v>4.1666666666666664E-2</v>
      </c>
      <c r="B38" s="187">
        <v>35</v>
      </c>
      <c r="C38" s="304"/>
      <c r="D38" s="190">
        <v>16</v>
      </c>
      <c r="E38" s="149">
        <f t="shared" si="54"/>
        <v>145.83333333333334</v>
      </c>
      <c r="F38" s="31">
        <f t="shared" si="46"/>
        <v>141.66666666666666</v>
      </c>
      <c r="G38" s="53">
        <f t="shared" si="55"/>
        <v>133.33333333333334</v>
      </c>
      <c r="H38" s="77">
        <f t="shared" si="56"/>
        <v>283.33333333333331</v>
      </c>
      <c r="I38" s="213">
        <f t="shared" si="47"/>
        <v>266.66666666666669</v>
      </c>
      <c r="J38" s="216">
        <f t="shared" si="40"/>
        <v>253.33333333333334</v>
      </c>
      <c r="K38" s="207">
        <f t="shared" si="57"/>
        <v>533.33333333333337</v>
      </c>
      <c r="L38" s="30">
        <f t="shared" si="41"/>
        <v>760</v>
      </c>
      <c r="M38" s="207">
        <f t="shared" si="42"/>
        <v>380</v>
      </c>
      <c r="N38" s="204">
        <f t="shared" si="0"/>
        <v>4.96031746031746E-4</v>
      </c>
      <c r="O38" s="32">
        <f t="shared" si="1"/>
        <v>5.2083333333333333E-4</v>
      </c>
      <c r="P38" s="59">
        <f t="shared" si="2"/>
        <v>5.4824561403508769E-4</v>
      </c>
      <c r="Q38" s="63">
        <f t="shared" si="3"/>
        <v>7.4412203125074402E-4</v>
      </c>
      <c r="R38" s="33">
        <f t="shared" si="4"/>
        <v>7.8132813281328129E-4</v>
      </c>
      <c r="S38" s="67">
        <f t="shared" si="5"/>
        <v>8.2245066611924338E-4</v>
      </c>
      <c r="T38" s="56">
        <f t="shared" si="6"/>
        <v>1.0416666666666667E-3</v>
      </c>
      <c r="U38" s="32">
        <f t="shared" si="7"/>
        <v>1.0964912280701754E-3</v>
      </c>
      <c r="V38" s="59">
        <f t="shared" si="8"/>
        <v>1.132246376811594E-3</v>
      </c>
      <c r="W38" s="63">
        <f t="shared" si="9"/>
        <v>1.3020833333333333E-3</v>
      </c>
      <c r="X38" s="33">
        <f t="shared" si="10"/>
        <v>1.3706140350877192E-3</v>
      </c>
      <c r="Y38" s="67">
        <f t="shared" si="11"/>
        <v>1.4153079710144925E-3</v>
      </c>
      <c r="Z38" s="71">
        <f t="shared" si="12"/>
        <v>2.1929824561403508E-3</v>
      </c>
      <c r="AA38" s="87">
        <f t="shared" si="13"/>
        <v>2.3148148148148147E-3</v>
      </c>
      <c r="AB38" s="193">
        <f t="shared" si="14"/>
        <v>2.7412280701754384E-3</v>
      </c>
      <c r="AC38" s="176">
        <f t="shared" si="48"/>
        <v>0</v>
      </c>
      <c r="AD38" s="175">
        <f t="shared" si="15"/>
        <v>2.8935185185185184E-3</v>
      </c>
      <c r="AE38" s="14">
        <f t="shared" si="16"/>
        <v>5.7870370370370367E-4</v>
      </c>
      <c r="AF38" s="21">
        <f t="shared" si="17"/>
        <v>1.1574074074074073E-3</v>
      </c>
      <c r="AG38" s="24">
        <f t="shared" si="18"/>
        <v>2.9932950191570878E-3</v>
      </c>
      <c r="AH38" s="15">
        <f t="shared" si="19"/>
        <v>5.9865900383141758E-4</v>
      </c>
      <c r="AI38" s="15">
        <f t="shared" si="20"/>
        <v>1.1973180076628352E-3</v>
      </c>
      <c r="AJ38" s="15">
        <f t="shared" si="58"/>
        <v>2.3946360153256703E-3</v>
      </c>
      <c r="AK38" s="15">
        <f t="shared" si="59"/>
        <v>3.5919540229885057E-3</v>
      </c>
      <c r="AL38" s="27">
        <f t="shared" si="60"/>
        <v>4.4899425287356319E-3</v>
      </c>
      <c r="AM38" s="19">
        <f t="shared" si="21"/>
        <v>3.0637254901960784E-3</v>
      </c>
      <c r="AN38" s="14">
        <f t="shared" si="22"/>
        <v>6.1274509803921568E-4</v>
      </c>
      <c r="AO38" s="42">
        <f t="shared" si="23"/>
        <v>1.2254901960784314E-3</v>
      </c>
      <c r="AP38" s="176">
        <f t="shared" si="49"/>
        <v>0</v>
      </c>
      <c r="AQ38" s="91">
        <f t="shared" si="24"/>
        <v>3.1758130081300812E-3</v>
      </c>
      <c r="AR38" s="15">
        <f t="shared" si="25"/>
        <v>6.3516260162601625E-4</v>
      </c>
      <c r="AS38" s="27">
        <f t="shared" si="26"/>
        <v>1.2703252032520325E-3</v>
      </c>
      <c r="AT38" s="159">
        <f t="shared" si="27"/>
        <v>3.255208333333333E-3</v>
      </c>
      <c r="AU38" s="24">
        <f t="shared" si="28"/>
        <v>3.3386752136752135E-3</v>
      </c>
      <c r="AV38" s="15">
        <f t="shared" si="29"/>
        <v>6.6773504273504275E-4</v>
      </c>
      <c r="AW38" s="27">
        <f t="shared" si="30"/>
        <v>1.3354700854700855E-3</v>
      </c>
      <c r="AX38" s="19">
        <f t="shared" si="31"/>
        <v>3.472222222222222E-3</v>
      </c>
      <c r="AY38" s="14">
        <f t="shared" si="32"/>
        <v>6.9444444444444436E-4</v>
      </c>
      <c r="AZ38" s="21">
        <f t="shared" si="33"/>
        <v>1.3888888888888887E-3</v>
      </c>
      <c r="BA38" s="24">
        <f t="shared" si="34"/>
        <v>3.7202380952380955E-3</v>
      </c>
      <c r="BB38" s="15">
        <f t="shared" si="35"/>
        <v>7.4404761904761911E-4</v>
      </c>
      <c r="BC38" s="27">
        <f t="shared" si="36"/>
        <v>1.4880952380952382E-3</v>
      </c>
      <c r="BD38" s="19">
        <f t="shared" si="37"/>
        <v>4.340277777777778E-3</v>
      </c>
      <c r="BE38" s="14">
        <f t="shared" si="38"/>
        <v>8.6805555555555562E-4</v>
      </c>
      <c r="BF38" s="42">
        <f t="shared" si="39"/>
        <v>1.7361111111111112E-3</v>
      </c>
      <c r="BG38" s="180">
        <f t="shared" si="50"/>
        <v>3.0637254901960783E-2</v>
      </c>
      <c r="BH38" s="50">
        <f t="shared" si="51"/>
        <v>6.7009654471544722E-2</v>
      </c>
      <c r="BI38" s="97">
        <f t="shared" si="52"/>
        <v>0.14087540064102563</v>
      </c>
      <c r="BJ38" s="176">
        <f t="shared" si="53"/>
        <v>0</v>
      </c>
      <c r="BK38" s="94">
        <f t="shared" si="43"/>
        <v>2.9932950191570877E-2</v>
      </c>
      <c r="BL38" s="50">
        <f t="shared" si="44"/>
        <v>6.4644607843137261E-2</v>
      </c>
      <c r="BM38" s="97">
        <f t="shared" si="45"/>
        <v>0.13735351562499998</v>
      </c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</row>
    <row r="39" spans="1:110" ht="18.600000000000001" customHeight="1" thickBot="1">
      <c r="A39" s="182">
        <v>4.1666666666666664E-2</v>
      </c>
      <c r="B39" s="187">
        <v>36</v>
      </c>
      <c r="C39" s="304"/>
      <c r="D39" s="189">
        <v>15</v>
      </c>
      <c r="E39" s="149">
        <f t="shared" si="54"/>
        <v>137.5</v>
      </c>
      <c r="F39" s="31">
        <f t="shared" si="46"/>
        <v>133.33333333333334</v>
      </c>
      <c r="G39" s="53">
        <f t="shared" si="55"/>
        <v>125</v>
      </c>
      <c r="H39" s="77">
        <f t="shared" si="56"/>
        <v>266.66666666666669</v>
      </c>
      <c r="I39" s="213">
        <f t="shared" si="47"/>
        <v>250</v>
      </c>
      <c r="J39" s="216">
        <f t="shared" si="40"/>
        <v>237.5</v>
      </c>
      <c r="K39" s="207">
        <f t="shared" si="57"/>
        <v>500</v>
      </c>
      <c r="L39" s="30">
        <f t="shared" si="41"/>
        <v>712.5</v>
      </c>
      <c r="M39" s="207">
        <f t="shared" si="42"/>
        <v>356.25</v>
      </c>
      <c r="N39" s="204">
        <f t="shared" si="0"/>
        <v>5.2910052910052903E-4</v>
      </c>
      <c r="O39" s="32">
        <f t="shared" si="1"/>
        <v>5.5555555555555545E-4</v>
      </c>
      <c r="P39" s="59">
        <f t="shared" si="2"/>
        <v>5.8479532163742691E-4</v>
      </c>
      <c r="Q39" s="63">
        <f t="shared" si="3"/>
        <v>7.937301666674603E-4</v>
      </c>
      <c r="R39" s="33">
        <f t="shared" si="4"/>
        <v>8.3341667500083324E-4</v>
      </c>
      <c r="S39" s="67">
        <f t="shared" si="5"/>
        <v>8.7728071052719299E-4</v>
      </c>
      <c r="T39" s="56">
        <f t="shared" si="6"/>
        <v>1.1111111111111109E-3</v>
      </c>
      <c r="U39" s="32">
        <f t="shared" si="7"/>
        <v>1.1695906432748538E-3</v>
      </c>
      <c r="V39" s="59">
        <f t="shared" si="8"/>
        <v>1.2077294685990335E-3</v>
      </c>
      <c r="W39" s="63">
        <f t="shared" si="9"/>
        <v>1.3888888888888887E-3</v>
      </c>
      <c r="X39" s="33">
        <f t="shared" si="10"/>
        <v>1.4619883040935672E-3</v>
      </c>
      <c r="Y39" s="67">
        <f t="shared" si="11"/>
        <v>1.509661835748792E-3</v>
      </c>
      <c r="Z39" s="71">
        <f t="shared" si="12"/>
        <v>2.3391812865497076E-3</v>
      </c>
      <c r="AA39" s="87">
        <f t="shared" si="13"/>
        <v>2.4691358024691358E-3</v>
      </c>
      <c r="AB39" s="193">
        <f t="shared" si="14"/>
        <v>2.9239766081871343E-3</v>
      </c>
      <c r="AC39" s="176">
        <f t="shared" si="48"/>
        <v>0</v>
      </c>
      <c r="AD39" s="175">
        <f t="shared" si="15"/>
        <v>3.0864197530864196E-3</v>
      </c>
      <c r="AE39" s="14">
        <f t="shared" si="16"/>
        <v>6.1728395061728394E-4</v>
      </c>
      <c r="AF39" s="21">
        <f t="shared" si="17"/>
        <v>1.2345679012345679E-3</v>
      </c>
      <c r="AG39" s="24">
        <f t="shared" si="18"/>
        <v>3.1928480204342271E-3</v>
      </c>
      <c r="AH39" s="15">
        <f t="shared" si="19"/>
        <v>6.385696040868454E-4</v>
      </c>
      <c r="AI39" s="15">
        <f t="shared" si="20"/>
        <v>1.2771392081736908E-3</v>
      </c>
      <c r="AJ39" s="15">
        <f t="shared" si="58"/>
        <v>2.5542784163473816E-3</v>
      </c>
      <c r="AK39" s="15">
        <f t="shared" si="59"/>
        <v>3.8314176245210722E-3</v>
      </c>
      <c r="AL39" s="27">
        <f t="shared" si="60"/>
        <v>4.7892720306513406E-3</v>
      </c>
      <c r="AM39" s="19">
        <f t="shared" si="21"/>
        <v>3.26797385620915E-3</v>
      </c>
      <c r="AN39" s="14">
        <f t="shared" si="22"/>
        <v>6.5359477124183002E-4</v>
      </c>
      <c r="AO39" s="42">
        <f t="shared" si="23"/>
        <v>1.30718954248366E-3</v>
      </c>
      <c r="AP39" s="176">
        <f t="shared" si="49"/>
        <v>0</v>
      </c>
      <c r="AQ39" s="91">
        <f t="shared" si="24"/>
        <v>3.3875338753387536E-3</v>
      </c>
      <c r="AR39" s="15">
        <f t="shared" si="25"/>
        <v>6.7750677506775068E-4</v>
      </c>
      <c r="AS39" s="27">
        <f t="shared" si="26"/>
        <v>1.3550135501355014E-3</v>
      </c>
      <c r="AT39" s="159">
        <f t="shared" si="27"/>
        <v>3.472222222222222E-3</v>
      </c>
      <c r="AU39" s="24">
        <f t="shared" si="28"/>
        <v>3.5612535612535609E-3</v>
      </c>
      <c r="AV39" s="15">
        <f t="shared" si="29"/>
        <v>7.1225071225071218E-4</v>
      </c>
      <c r="AW39" s="27">
        <f t="shared" si="30"/>
        <v>1.4245014245014244E-3</v>
      </c>
      <c r="AX39" s="19">
        <f t="shared" si="31"/>
        <v>3.7037037037037034E-3</v>
      </c>
      <c r="AY39" s="14">
        <f t="shared" si="32"/>
        <v>7.407407407407407E-4</v>
      </c>
      <c r="AZ39" s="21">
        <f t="shared" si="33"/>
        <v>1.4814814814814814E-3</v>
      </c>
      <c r="BA39" s="24">
        <f t="shared" si="34"/>
        <v>3.968253968253968E-3</v>
      </c>
      <c r="BB39" s="15">
        <f t="shared" si="35"/>
        <v>7.9365079365079365E-4</v>
      </c>
      <c r="BC39" s="27">
        <f t="shared" si="36"/>
        <v>1.5873015873015873E-3</v>
      </c>
      <c r="BD39" s="19">
        <f t="shared" si="37"/>
        <v>4.6296296296296294E-3</v>
      </c>
      <c r="BE39" s="14">
        <f t="shared" si="38"/>
        <v>9.2592592592592585E-4</v>
      </c>
      <c r="BF39" s="42">
        <f t="shared" si="39"/>
        <v>1.8518518518518517E-3</v>
      </c>
      <c r="BG39" s="180">
        <f t="shared" si="50"/>
        <v>3.2679738562091498E-2</v>
      </c>
      <c r="BH39" s="50">
        <f t="shared" si="51"/>
        <v>7.1476964769647711E-2</v>
      </c>
      <c r="BI39" s="97">
        <f t="shared" si="52"/>
        <v>0.15026709401709401</v>
      </c>
      <c r="BJ39" s="176">
        <f t="shared" si="53"/>
        <v>0</v>
      </c>
      <c r="BK39" s="94">
        <f t="shared" si="43"/>
        <v>3.1928480204342274E-2</v>
      </c>
      <c r="BL39" s="50">
        <f t="shared" si="44"/>
        <v>6.8954248366013063E-2</v>
      </c>
      <c r="BM39" s="97">
        <f t="shared" si="45"/>
        <v>0.14651041666666667</v>
      </c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</row>
    <row r="40" spans="1:110" ht="18.600000000000001" customHeight="1">
      <c r="A40" s="182">
        <v>4.1666666666666664E-2</v>
      </c>
      <c r="B40" s="186">
        <v>37</v>
      </c>
      <c r="C40" s="304"/>
      <c r="D40" s="189">
        <v>14</v>
      </c>
      <c r="E40" s="149">
        <f t="shared" si="54"/>
        <v>129.16666666666666</v>
      </c>
      <c r="F40" s="31">
        <f t="shared" si="46"/>
        <v>125</v>
      </c>
      <c r="G40" s="53">
        <f t="shared" si="55"/>
        <v>116.66666666666667</v>
      </c>
      <c r="H40" s="77">
        <f t="shared" si="56"/>
        <v>250</v>
      </c>
      <c r="I40" s="213">
        <f t="shared" si="47"/>
        <v>233.33333333333334</v>
      </c>
      <c r="J40" s="216">
        <f t="shared" si="40"/>
        <v>221.66666666666663</v>
      </c>
      <c r="K40" s="207">
        <f t="shared" si="57"/>
        <v>466.66666666666669</v>
      </c>
      <c r="L40" s="30">
        <f t="shared" si="41"/>
        <v>664.99999999999989</v>
      </c>
      <c r="M40" s="207">
        <f t="shared" si="42"/>
        <v>332.49999999999994</v>
      </c>
      <c r="N40" s="204">
        <f t="shared" si="0"/>
        <v>5.6689342403628109E-4</v>
      </c>
      <c r="O40" s="32">
        <f t="shared" si="1"/>
        <v>5.9523809523809518E-4</v>
      </c>
      <c r="P40" s="59">
        <f t="shared" si="2"/>
        <v>6.2656641604010032E-4</v>
      </c>
      <c r="Q40" s="63">
        <f t="shared" si="3"/>
        <v>8.5042517857227885E-4</v>
      </c>
      <c r="R40" s="33">
        <f t="shared" si="4"/>
        <v>8.9294643750089287E-4</v>
      </c>
      <c r="S40" s="67">
        <f t="shared" si="5"/>
        <v>9.3994361842199259E-4</v>
      </c>
      <c r="T40" s="56">
        <f t="shared" si="6"/>
        <v>1.1904761904761904E-3</v>
      </c>
      <c r="U40" s="32">
        <f t="shared" si="7"/>
        <v>1.2531328320802006E-3</v>
      </c>
      <c r="V40" s="59">
        <f t="shared" si="8"/>
        <v>1.2939958592132505E-3</v>
      </c>
      <c r="W40" s="63">
        <f t="shared" si="9"/>
        <v>1.488095238095238E-3</v>
      </c>
      <c r="X40" s="33">
        <f t="shared" si="10"/>
        <v>1.5664160401002508E-3</v>
      </c>
      <c r="Y40" s="67">
        <f t="shared" si="11"/>
        <v>1.617494824016563E-3</v>
      </c>
      <c r="Z40" s="71">
        <f t="shared" si="12"/>
        <v>2.5062656641604013E-3</v>
      </c>
      <c r="AA40" s="87">
        <f t="shared" si="13"/>
        <v>2.6455026455026454E-3</v>
      </c>
      <c r="AB40" s="193">
        <f t="shared" si="14"/>
        <v>3.1328320802005015E-3</v>
      </c>
      <c r="AC40" s="176">
        <f t="shared" si="48"/>
        <v>0</v>
      </c>
      <c r="AD40" s="175">
        <f t="shared" si="15"/>
        <v>3.3068783068783067E-3</v>
      </c>
      <c r="AE40" s="14">
        <f t="shared" si="16"/>
        <v>6.6137566137566134E-4</v>
      </c>
      <c r="AF40" s="21">
        <f t="shared" si="17"/>
        <v>1.3227513227513227E-3</v>
      </c>
      <c r="AG40" s="24">
        <f t="shared" si="18"/>
        <v>3.4209085933223863E-3</v>
      </c>
      <c r="AH40" s="15">
        <f t="shared" si="19"/>
        <v>6.8418171866447728E-4</v>
      </c>
      <c r="AI40" s="15">
        <f t="shared" si="20"/>
        <v>1.3683634373289546E-3</v>
      </c>
      <c r="AJ40" s="15">
        <f t="shared" si="58"/>
        <v>2.7367268746579091E-3</v>
      </c>
      <c r="AK40" s="15">
        <f t="shared" si="59"/>
        <v>4.1050903119868639E-3</v>
      </c>
      <c r="AL40" s="27">
        <f t="shared" si="60"/>
        <v>5.1313628899835794E-3</v>
      </c>
      <c r="AM40" s="19">
        <f t="shared" si="21"/>
        <v>3.5014005602240893E-3</v>
      </c>
      <c r="AN40" s="14">
        <f t="shared" si="22"/>
        <v>7.0028011204481782E-4</v>
      </c>
      <c r="AO40" s="42">
        <f t="shared" si="23"/>
        <v>1.4005602240896356E-3</v>
      </c>
      <c r="AP40" s="176">
        <f t="shared" si="49"/>
        <v>0</v>
      </c>
      <c r="AQ40" s="91">
        <f t="shared" si="24"/>
        <v>3.629500580720093E-3</v>
      </c>
      <c r="AR40" s="15">
        <f t="shared" si="25"/>
        <v>7.2590011614401858E-4</v>
      </c>
      <c r="AS40" s="27">
        <f t="shared" si="26"/>
        <v>1.4518002322880372E-3</v>
      </c>
      <c r="AT40" s="159">
        <f t="shared" si="27"/>
        <v>3.7202380952380946E-3</v>
      </c>
      <c r="AU40" s="24">
        <f t="shared" si="28"/>
        <v>3.8156288156288155E-3</v>
      </c>
      <c r="AV40" s="15">
        <f t="shared" si="29"/>
        <v>7.6312576312576313E-4</v>
      </c>
      <c r="AW40" s="27">
        <f t="shared" si="30"/>
        <v>1.5262515262515263E-3</v>
      </c>
      <c r="AX40" s="19">
        <f t="shared" si="31"/>
        <v>3.968253968253968E-3</v>
      </c>
      <c r="AY40" s="14">
        <f t="shared" si="32"/>
        <v>7.9365079365079365E-4</v>
      </c>
      <c r="AZ40" s="21">
        <f t="shared" si="33"/>
        <v>1.5873015873015873E-3</v>
      </c>
      <c r="BA40" s="24">
        <f t="shared" si="34"/>
        <v>4.2517006802721092E-3</v>
      </c>
      <c r="BB40" s="15">
        <f t="shared" si="35"/>
        <v>8.5034013605442185E-4</v>
      </c>
      <c r="BC40" s="27">
        <f t="shared" si="36"/>
        <v>1.7006802721088437E-3</v>
      </c>
      <c r="BD40" s="19">
        <f t="shared" si="37"/>
        <v>4.96031746031746E-3</v>
      </c>
      <c r="BE40" s="14">
        <f t="shared" si="38"/>
        <v>9.9206349206349201E-4</v>
      </c>
      <c r="BF40" s="42">
        <f t="shared" si="39"/>
        <v>1.984126984126984E-3</v>
      </c>
      <c r="BG40" s="180">
        <f t="shared" si="50"/>
        <v>3.5014005602240897E-2</v>
      </c>
      <c r="BH40" s="50">
        <f t="shared" si="51"/>
        <v>7.658246225319397E-2</v>
      </c>
      <c r="BI40" s="97">
        <f t="shared" si="52"/>
        <v>0.16100045787545786</v>
      </c>
      <c r="BJ40" s="176">
        <f t="shared" si="53"/>
        <v>0</v>
      </c>
      <c r="BK40" s="94">
        <f t="shared" si="43"/>
        <v>3.4209085933223859E-2</v>
      </c>
      <c r="BL40" s="50">
        <f t="shared" si="44"/>
        <v>7.3879551820728293E-2</v>
      </c>
      <c r="BM40" s="97">
        <f t="shared" si="45"/>
        <v>0.15697544642857139</v>
      </c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</row>
    <row r="41" spans="1:110" ht="18.600000000000001" customHeight="1">
      <c r="A41" s="182">
        <v>4.1666666666666664E-2</v>
      </c>
      <c r="B41" s="187">
        <v>38</v>
      </c>
      <c r="C41" s="304"/>
      <c r="D41" s="189">
        <v>13</v>
      </c>
      <c r="E41" s="149">
        <f>((D41+1.5)*1000)/120</f>
        <v>120.83333333333333</v>
      </c>
      <c r="F41" s="31">
        <f>((D41+1)*1000)/120</f>
        <v>116.66666666666667</v>
      </c>
      <c r="G41" s="53">
        <f>((D41)*1000)/120</f>
        <v>108.33333333333333</v>
      </c>
      <c r="H41" s="77">
        <f>((D41+1)*1000)/60</f>
        <v>233.33333333333334</v>
      </c>
      <c r="I41" s="213">
        <f>((D41)*1000)/60</f>
        <v>216.66666666666666</v>
      </c>
      <c r="J41" s="216">
        <f t="shared" si="40"/>
        <v>205.83333333333334</v>
      </c>
      <c r="K41" s="207">
        <f>((D41)*1000)/30</f>
        <v>433.33333333333331</v>
      </c>
      <c r="L41" s="30">
        <f t="shared" si="41"/>
        <v>617.5</v>
      </c>
      <c r="M41" s="207">
        <f t="shared" si="42"/>
        <v>308.75</v>
      </c>
      <c r="N41" s="204">
        <f t="shared" si="0"/>
        <v>6.1050061050061039E-4</v>
      </c>
      <c r="O41" s="32">
        <f t="shared" si="1"/>
        <v>6.4102564102564103E-4</v>
      </c>
      <c r="P41" s="59">
        <f t="shared" si="2"/>
        <v>6.7476383265856947E-4</v>
      </c>
      <c r="Q41" s="63">
        <f t="shared" si="3"/>
        <v>9.1584250000091561E-4</v>
      </c>
      <c r="R41" s="33">
        <f t="shared" si="4"/>
        <v>9.6163462500096152E-4</v>
      </c>
      <c r="S41" s="67">
        <f t="shared" si="5"/>
        <v>1.0122469736852226E-3</v>
      </c>
      <c r="T41" s="56">
        <f t="shared" si="6"/>
        <v>1.2820512820512821E-3</v>
      </c>
      <c r="U41" s="32">
        <f t="shared" si="7"/>
        <v>1.3495276653171389E-3</v>
      </c>
      <c r="V41" s="59">
        <f t="shared" si="8"/>
        <v>1.3935340022296543E-3</v>
      </c>
      <c r="W41" s="63">
        <f t="shared" si="9"/>
        <v>1.6025641025641025E-3</v>
      </c>
      <c r="X41" s="33">
        <f t="shared" si="10"/>
        <v>1.6869095816464236E-3</v>
      </c>
      <c r="Y41" s="67">
        <f t="shared" si="11"/>
        <v>1.7419175027870678E-3</v>
      </c>
      <c r="Z41" s="71">
        <f t="shared" si="12"/>
        <v>2.6990553306342779E-3</v>
      </c>
      <c r="AA41" s="87">
        <f t="shared" si="13"/>
        <v>2.8490028490028487E-3</v>
      </c>
      <c r="AB41" s="193">
        <f t="shared" si="14"/>
        <v>3.3738191632928472E-3</v>
      </c>
      <c r="AC41" s="176">
        <f t="shared" si="48"/>
        <v>0</v>
      </c>
      <c r="AD41" s="175">
        <f t="shared" si="15"/>
        <v>3.5612535612535609E-3</v>
      </c>
      <c r="AE41" s="14">
        <f t="shared" si="16"/>
        <v>7.1225071225071218E-4</v>
      </c>
      <c r="AF41" s="21">
        <f t="shared" si="17"/>
        <v>1.4245014245014244E-3</v>
      </c>
      <c r="AG41" s="24">
        <f t="shared" si="18"/>
        <v>3.6840554081933388E-3</v>
      </c>
      <c r="AH41" s="15">
        <f t="shared" si="19"/>
        <v>7.3681108163866781E-4</v>
      </c>
      <c r="AI41" s="15">
        <f t="shared" si="20"/>
        <v>1.4736221632773356E-3</v>
      </c>
      <c r="AJ41" s="15">
        <f>AI41*2</f>
        <v>2.9472443265546712E-3</v>
      </c>
      <c r="AK41" s="15">
        <f>AI41*3</f>
        <v>4.4208664898320073E-3</v>
      </c>
      <c r="AL41" s="27">
        <f>AG41*1.5</f>
        <v>5.5260831122900082E-3</v>
      </c>
      <c r="AM41" s="19">
        <f t="shared" si="21"/>
        <v>3.770739064856712E-3</v>
      </c>
      <c r="AN41" s="14">
        <f t="shared" si="22"/>
        <v>7.5414781297134241E-4</v>
      </c>
      <c r="AO41" s="42">
        <f t="shared" si="23"/>
        <v>1.5082956259426848E-3</v>
      </c>
      <c r="AP41" s="176">
        <f t="shared" si="49"/>
        <v>0</v>
      </c>
      <c r="AQ41" s="91">
        <f t="shared" si="24"/>
        <v>3.9086929330831768E-3</v>
      </c>
      <c r="AR41" s="15">
        <f t="shared" si="25"/>
        <v>7.817385866166354E-4</v>
      </c>
      <c r="AS41" s="27">
        <f t="shared" si="26"/>
        <v>1.5634771732332708E-3</v>
      </c>
      <c r="AT41" s="159">
        <f t="shared" si="27"/>
        <v>4.0064102564102561E-3</v>
      </c>
      <c r="AU41" s="24">
        <f t="shared" si="28"/>
        <v>4.1091387245233398E-3</v>
      </c>
      <c r="AV41" s="15">
        <f t="shared" si="29"/>
        <v>8.2182774490466791E-4</v>
      </c>
      <c r="AW41" s="27">
        <f t="shared" si="30"/>
        <v>1.6436554898093358E-3</v>
      </c>
      <c r="AX41" s="19">
        <f t="shared" si="31"/>
        <v>4.2735042735042731E-3</v>
      </c>
      <c r="AY41" s="14">
        <f t="shared" si="32"/>
        <v>8.5470085470085459E-4</v>
      </c>
      <c r="AZ41" s="21">
        <f t="shared" si="33"/>
        <v>1.7094017094017092E-3</v>
      </c>
      <c r="BA41" s="24">
        <f t="shared" si="34"/>
        <v>4.578754578754579E-3</v>
      </c>
      <c r="BB41" s="15">
        <f t="shared" si="35"/>
        <v>9.1575091575091575E-4</v>
      </c>
      <c r="BC41" s="27">
        <f t="shared" si="36"/>
        <v>1.8315018315018315E-3</v>
      </c>
      <c r="BD41" s="19">
        <f t="shared" si="37"/>
        <v>5.341880341880342E-3</v>
      </c>
      <c r="BE41" s="14">
        <f t="shared" si="38"/>
        <v>1.0683760683760685E-3</v>
      </c>
      <c r="BF41" s="42">
        <f t="shared" si="39"/>
        <v>2.136752136752137E-3</v>
      </c>
      <c r="BG41" s="180">
        <f>AM41*10</f>
        <v>3.7707390648567117E-2</v>
      </c>
      <c r="BH41" s="50">
        <f>AQ41*21.1</f>
        <v>8.2473420888055038E-2</v>
      </c>
      <c r="BI41" s="97">
        <f>AU41*42.195</f>
        <v>0.17338510848126232</v>
      </c>
      <c r="BJ41" s="176">
        <f t="shared" si="53"/>
        <v>0</v>
      </c>
      <c r="BK41" s="94">
        <f>AG41*10</f>
        <v>3.6840554081933388E-2</v>
      </c>
      <c r="BL41" s="50">
        <f>AM41*21.1</f>
        <v>7.956259426847663E-2</v>
      </c>
      <c r="BM41" s="97">
        <f>AT41*42.195</f>
        <v>0.16905048076923077</v>
      </c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</row>
    <row r="42" spans="1:110" ht="18.600000000000001" customHeight="1" thickBot="1">
      <c r="A42" s="182">
        <v>4.1666666666666664E-2</v>
      </c>
      <c r="B42" s="187">
        <v>39</v>
      </c>
      <c r="C42" s="303"/>
      <c r="D42" s="189">
        <v>12</v>
      </c>
      <c r="E42" s="149">
        <f>((D42+1.5)*1000)/120</f>
        <v>112.5</v>
      </c>
      <c r="F42" s="31">
        <f>((D42+1)*1000)/120</f>
        <v>108.33333333333333</v>
      </c>
      <c r="G42" s="53">
        <f>((D42)*1000)/120</f>
        <v>100</v>
      </c>
      <c r="H42" s="77">
        <f>((D42+1)*1000)/60</f>
        <v>216.66666666666666</v>
      </c>
      <c r="I42" s="213">
        <f>((D42)*1000)/60</f>
        <v>200</v>
      </c>
      <c r="J42" s="216">
        <f t="shared" si="40"/>
        <v>189.99999999999997</v>
      </c>
      <c r="K42" s="207">
        <f>((D42)*1000)/30</f>
        <v>400</v>
      </c>
      <c r="L42" s="30">
        <f t="shared" si="41"/>
        <v>569.99999999999989</v>
      </c>
      <c r="M42" s="207">
        <f t="shared" si="42"/>
        <v>284.99999999999994</v>
      </c>
      <c r="N42" s="204">
        <f t="shared" si="0"/>
        <v>6.6137566137566123E-4</v>
      </c>
      <c r="O42" s="32">
        <f t="shared" si="1"/>
        <v>6.9444444444444436E-4</v>
      </c>
      <c r="P42" s="59">
        <f t="shared" si="2"/>
        <v>7.3099415204678369E-4</v>
      </c>
      <c r="Q42" s="63">
        <f t="shared" si="3"/>
        <v>9.9216270833432521E-4</v>
      </c>
      <c r="R42" s="33">
        <f t="shared" si="4"/>
        <v>1.0417708437510417E-3</v>
      </c>
      <c r="S42" s="67">
        <f t="shared" si="5"/>
        <v>1.0966008881589913E-3</v>
      </c>
      <c r="T42" s="56">
        <f t="shared" si="6"/>
        <v>1.3888888888888887E-3</v>
      </c>
      <c r="U42" s="32">
        <f t="shared" si="7"/>
        <v>1.4619883040935674E-3</v>
      </c>
      <c r="V42" s="59">
        <f t="shared" si="8"/>
        <v>1.509661835748792E-3</v>
      </c>
      <c r="W42" s="63">
        <f t="shared" si="9"/>
        <v>1.736111111111111E-3</v>
      </c>
      <c r="X42" s="33">
        <f t="shared" si="10"/>
        <v>1.8274853801169592E-3</v>
      </c>
      <c r="Y42" s="67">
        <f t="shared" si="11"/>
        <v>1.88707729468599E-3</v>
      </c>
      <c r="Z42" s="71">
        <f t="shared" si="12"/>
        <v>2.9239766081871348E-3</v>
      </c>
      <c r="AA42" s="87">
        <f t="shared" si="13"/>
        <v>3.0864197530864191E-3</v>
      </c>
      <c r="AB42" s="193">
        <f t="shared" si="14"/>
        <v>3.6549707602339184E-3</v>
      </c>
      <c r="AC42" s="176">
        <f t="shared" si="48"/>
        <v>0</v>
      </c>
      <c r="AD42" s="175">
        <f t="shared" si="15"/>
        <v>3.858024691358024E-3</v>
      </c>
      <c r="AE42" s="14">
        <f t="shared" si="16"/>
        <v>7.7160493827160479E-4</v>
      </c>
      <c r="AF42" s="21">
        <f t="shared" si="17"/>
        <v>1.5432098765432096E-3</v>
      </c>
      <c r="AG42" s="24">
        <f t="shared" si="18"/>
        <v>3.9910600255427843E-3</v>
      </c>
      <c r="AH42" s="15">
        <f t="shared" si="19"/>
        <v>7.9821200510855688E-4</v>
      </c>
      <c r="AI42" s="15">
        <f t="shared" si="20"/>
        <v>1.5964240102171138E-3</v>
      </c>
      <c r="AJ42" s="15">
        <f>AI42*2</f>
        <v>3.1928480204342275E-3</v>
      </c>
      <c r="AK42" s="15">
        <f>AI42*3</f>
        <v>4.7892720306513415E-3</v>
      </c>
      <c r="AL42" s="27">
        <f>AG42*1.5</f>
        <v>5.9865900383141765E-3</v>
      </c>
      <c r="AM42" s="19">
        <f t="shared" si="21"/>
        <v>4.0849673202614381E-3</v>
      </c>
      <c r="AN42" s="14">
        <f t="shared" si="22"/>
        <v>8.1699346405228761E-4</v>
      </c>
      <c r="AO42" s="42">
        <f t="shared" si="23"/>
        <v>1.6339869281045752E-3</v>
      </c>
      <c r="AP42" s="176">
        <f t="shared" si="49"/>
        <v>0</v>
      </c>
      <c r="AQ42" s="91">
        <f t="shared" si="24"/>
        <v>4.2344173441734414E-3</v>
      </c>
      <c r="AR42" s="15">
        <f t="shared" si="25"/>
        <v>8.4688346883468829E-4</v>
      </c>
      <c r="AS42" s="27">
        <f t="shared" si="26"/>
        <v>1.6937669376693766E-3</v>
      </c>
      <c r="AT42" s="159">
        <f t="shared" si="27"/>
        <v>4.3402777777777771E-3</v>
      </c>
      <c r="AU42" s="24">
        <f t="shared" si="28"/>
        <v>4.4515669515669517E-3</v>
      </c>
      <c r="AV42" s="15">
        <f t="shared" si="29"/>
        <v>8.9031339031339033E-4</v>
      </c>
      <c r="AW42" s="27">
        <f t="shared" si="30"/>
        <v>1.7806267806267807E-3</v>
      </c>
      <c r="AX42" s="19">
        <f t="shared" si="31"/>
        <v>4.6296296296296294E-3</v>
      </c>
      <c r="AY42" s="14">
        <f t="shared" si="32"/>
        <v>9.2592592592592585E-4</v>
      </c>
      <c r="AZ42" s="21">
        <f t="shared" si="33"/>
        <v>1.8518518518518517E-3</v>
      </c>
      <c r="BA42" s="24">
        <f t="shared" si="34"/>
        <v>4.9603174603174609E-3</v>
      </c>
      <c r="BB42" s="15">
        <f t="shared" si="35"/>
        <v>9.9206349206349223E-4</v>
      </c>
      <c r="BC42" s="27">
        <f t="shared" si="36"/>
        <v>1.9841269841269845E-3</v>
      </c>
      <c r="BD42" s="19">
        <f t="shared" si="37"/>
        <v>5.7870370370370376E-3</v>
      </c>
      <c r="BE42" s="14">
        <f t="shared" si="38"/>
        <v>1.1574074074074076E-3</v>
      </c>
      <c r="BF42" s="42">
        <f t="shared" si="39"/>
        <v>2.3148148148148151E-3</v>
      </c>
      <c r="BG42" s="180">
        <f>AM42*10</f>
        <v>4.084967320261438E-2</v>
      </c>
      <c r="BH42" s="50">
        <f>AQ42*21.1</f>
        <v>8.9346205962059624E-2</v>
      </c>
      <c r="BI42" s="97">
        <f>AU42*42.195</f>
        <v>0.18783386752136752</v>
      </c>
      <c r="BJ42" s="176">
        <f t="shared" si="53"/>
        <v>0</v>
      </c>
      <c r="BK42" s="94">
        <f>AG42*10</f>
        <v>3.9910600255427843E-2</v>
      </c>
      <c r="BL42" s="50">
        <f>AM42*21.1</f>
        <v>8.6192810457516353E-2</v>
      </c>
      <c r="BM42" s="97">
        <f>AT42*42.195</f>
        <v>0.1831380208333333</v>
      </c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</row>
    <row r="43" spans="1:110" ht="18.600000000000001" customHeight="1">
      <c r="A43" s="182">
        <v>4.1666666666666664E-2</v>
      </c>
      <c r="B43" s="186">
        <v>40</v>
      </c>
      <c r="C43" s="304"/>
      <c r="D43" s="189">
        <v>11</v>
      </c>
      <c r="E43" s="149">
        <f>((D43+1.5)*1000)/120</f>
        <v>104.16666666666667</v>
      </c>
      <c r="F43" s="31">
        <f>((D43+1)*1000)/120</f>
        <v>100</v>
      </c>
      <c r="G43" s="53">
        <f>((D43)*1000)/120</f>
        <v>91.666666666666671</v>
      </c>
      <c r="H43" s="77">
        <f>((D43+1)*1000)/60</f>
        <v>200</v>
      </c>
      <c r="I43" s="213">
        <f>((D43)*1000)/60</f>
        <v>183.33333333333334</v>
      </c>
      <c r="J43" s="216">
        <f t="shared" si="40"/>
        <v>174.16666666666666</v>
      </c>
      <c r="K43" s="207">
        <f>((D43)*1000)/30</f>
        <v>366.66666666666669</v>
      </c>
      <c r="L43" s="30">
        <f t="shared" si="41"/>
        <v>522.5</v>
      </c>
      <c r="M43" s="207">
        <f t="shared" si="42"/>
        <v>261.25</v>
      </c>
      <c r="N43" s="204">
        <f t="shared" si="0"/>
        <v>7.2150072150072139E-4</v>
      </c>
      <c r="O43" s="32">
        <f t="shared" si="1"/>
        <v>7.5757575757575747E-4</v>
      </c>
      <c r="P43" s="59">
        <f t="shared" si="2"/>
        <v>7.974481658692184E-4</v>
      </c>
      <c r="Q43" s="63">
        <f t="shared" si="3"/>
        <v>1.0823593181829004E-3</v>
      </c>
      <c r="R43" s="33">
        <f t="shared" si="4"/>
        <v>1.1364772840920453E-3</v>
      </c>
      <c r="S43" s="67">
        <f t="shared" si="5"/>
        <v>1.1962918779916268E-3</v>
      </c>
      <c r="T43" s="56">
        <f t="shared" si="6"/>
        <v>1.5151515151515149E-3</v>
      </c>
      <c r="U43" s="32">
        <f t="shared" si="7"/>
        <v>1.5948963317384368E-3</v>
      </c>
      <c r="V43" s="59">
        <f t="shared" si="8"/>
        <v>1.646903820816864E-3</v>
      </c>
      <c r="W43" s="63">
        <f t="shared" si="9"/>
        <v>1.8939393939393938E-3</v>
      </c>
      <c r="X43" s="33">
        <f t="shared" si="10"/>
        <v>1.9936204146730461E-3</v>
      </c>
      <c r="Y43" s="67">
        <f t="shared" si="11"/>
        <v>2.05862977602108E-3</v>
      </c>
      <c r="Z43" s="71">
        <f t="shared" si="12"/>
        <v>3.1897926634768736E-3</v>
      </c>
      <c r="AA43" s="87">
        <f t="shared" si="13"/>
        <v>3.3670033670033669E-3</v>
      </c>
      <c r="AB43" s="193">
        <f t="shared" si="14"/>
        <v>3.9872408293460922E-3</v>
      </c>
      <c r="AC43" s="176">
        <f t="shared" si="48"/>
        <v>0</v>
      </c>
      <c r="AD43" s="175">
        <f t="shared" si="15"/>
        <v>4.2087542087542087E-3</v>
      </c>
      <c r="AE43" s="14">
        <f t="shared" si="16"/>
        <v>8.4175084175084171E-4</v>
      </c>
      <c r="AF43" s="21">
        <f t="shared" si="17"/>
        <v>1.6835016835016834E-3</v>
      </c>
      <c r="AG43" s="24">
        <f t="shared" si="18"/>
        <v>4.353883664228491E-3</v>
      </c>
      <c r="AH43" s="15">
        <f t="shared" si="19"/>
        <v>8.7077673284569816E-4</v>
      </c>
      <c r="AI43" s="15">
        <f t="shared" si="20"/>
        <v>1.7415534656913963E-3</v>
      </c>
      <c r="AJ43" s="15">
        <f>AI43*2</f>
        <v>3.4831069313827926E-3</v>
      </c>
      <c r="AK43" s="15">
        <f>AI43*3</f>
        <v>5.2246603970741885E-3</v>
      </c>
      <c r="AL43" s="27">
        <f>AG43*1.5</f>
        <v>6.5308254963427365E-3</v>
      </c>
      <c r="AM43" s="19">
        <f t="shared" si="21"/>
        <v>4.4563279857397506E-3</v>
      </c>
      <c r="AN43" s="14">
        <f t="shared" si="22"/>
        <v>8.9126559714795015E-4</v>
      </c>
      <c r="AO43" s="42">
        <f t="shared" si="23"/>
        <v>1.7825311942959003E-3</v>
      </c>
      <c r="AP43" s="176">
        <f t="shared" si="49"/>
        <v>0</v>
      </c>
      <c r="AQ43" s="91">
        <f t="shared" si="24"/>
        <v>4.6193643754619367E-3</v>
      </c>
      <c r="AR43" s="15">
        <f t="shared" si="25"/>
        <v>9.2387287509238729E-4</v>
      </c>
      <c r="AS43" s="27">
        <f t="shared" si="26"/>
        <v>1.8477457501847746E-3</v>
      </c>
      <c r="AT43" s="159">
        <f t="shared" si="27"/>
        <v>4.7348484848484841E-3</v>
      </c>
      <c r="AU43" s="24">
        <f t="shared" si="28"/>
        <v>4.856254856254856E-3</v>
      </c>
      <c r="AV43" s="15">
        <f t="shared" si="29"/>
        <v>9.7125097125097125E-4</v>
      </c>
      <c r="AW43" s="27">
        <f t="shared" si="30"/>
        <v>1.9425019425019425E-3</v>
      </c>
      <c r="AX43" s="19">
        <f t="shared" si="31"/>
        <v>5.0505050505050501E-3</v>
      </c>
      <c r="AY43" s="14">
        <f t="shared" si="32"/>
        <v>1.0101010101010101E-3</v>
      </c>
      <c r="AZ43" s="21">
        <f t="shared" si="33"/>
        <v>2.0202020202020202E-3</v>
      </c>
      <c r="BA43" s="24">
        <f t="shared" si="34"/>
        <v>5.411255411255411E-3</v>
      </c>
      <c r="BB43" s="15">
        <f t="shared" si="35"/>
        <v>1.0822510822510823E-3</v>
      </c>
      <c r="BC43" s="27">
        <f t="shared" si="36"/>
        <v>2.1645021645021645E-3</v>
      </c>
      <c r="BD43" s="19">
        <f t="shared" si="37"/>
        <v>6.313131313131313E-3</v>
      </c>
      <c r="BE43" s="14">
        <f t="shared" si="38"/>
        <v>1.2626262626262625E-3</v>
      </c>
      <c r="BF43" s="42">
        <f t="shared" si="39"/>
        <v>2.525252525252525E-3</v>
      </c>
      <c r="BG43" s="180">
        <f>AM43*10</f>
        <v>4.4563279857397504E-2</v>
      </c>
      <c r="BH43" s="50">
        <f>AQ43*21.1</f>
        <v>9.7468588322246863E-2</v>
      </c>
      <c r="BI43" s="97">
        <f>AU43*42.195</f>
        <v>0.20490967365967366</v>
      </c>
      <c r="BJ43" s="176">
        <f t="shared" si="53"/>
        <v>0</v>
      </c>
      <c r="BK43" s="94">
        <f>AG43*10</f>
        <v>4.353883664228491E-2</v>
      </c>
      <c r="BL43" s="50">
        <f>AM43*21.1</f>
        <v>9.4028520499108745E-2</v>
      </c>
      <c r="BM43" s="97">
        <f>AT43*42.195</f>
        <v>0.1997869318181818</v>
      </c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</row>
    <row r="44" spans="1:110" ht="18.600000000000001" customHeight="1">
      <c r="A44" s="182">
        <v>4.1666666666666664E-2</v>
      </c>
      <c r="B44" s="187">
        <v>41</v>
      </c>
      <c r="C44" s="303"/>
      <c r="D44" s="189">
        <v>10</v>
      </c>
      <c r="E44" s="149">
        <f>((D44+1.5)*1000)/120</f>
        <v>95.833333333333329</v>
      </c>
      <c r="F44" s="31">
        <f>((D44+1)*1000)/120</f>
        <v>91.666666666666671</v>
      </c>
      <c r="G44" s="53">
        <f>((D44)*1000)/120</f>
        <v>83.333333333333329</v>
      </c>
      <c r="H44" s="77">
        <f>((D44+1)*1000)/60</f>
        <v>183.33333333333334</v>
      </c>
      <c r="I44" s="213">
        <f>((D44)*1000)/60</f>
        <v>166.66666666666666</v>
      </c>
      <c r="J44" s="216">
        <f t="shared" si="40"/>
        <v>158.33333333333334</v>
      </c>
      <c r="K44" s="207">
        <f>((D44)*1000)/30</f>
        <v>333.33333333333331</v>
      </c>
      <c r="L44" s="30">
        <f t="shared" si="41"/>
        <v>475</v>
      </c>
      <c r="M44" s="207">
        <f t="shared" si="42"/>
        <v>237.5</v>
      </c>
      <c r="N44" s="204">
        <f t="shared" si="0"/>
        <v>7.9365079365079365E-4</v>
      </c>
      <c r="O44" s="32">
        <f t="shared" si="1"/>
        <v>8.3333333333333328E-4</v>
      </c>
      <c r="P44" s="59">
        <f t="shared" si="2"/>
        <v>8.7719298245614026E-4</v>
      </c>
      <c r="Q44" s="63">
        <f t="shared" si="3"/>
        <v>1.1905952500011906E-3</v>
      </c>
      <c r="R44" s="33">
        <f t="shared" si="4"/>
        <v>1.25012501250125E-3</v>
      </c>
      <c r="S44" s="67">
        <f t="shared" si="5"/>
        <v>1.3159210657907895E-3</v>
      </c>
      <c r="T44" s="56">
        <f t="shared" si="6"/>
        <v>1.6666666666666666E-3</v>
      </c>
      <c r="U44" s="32">
        <f t="shared" si="7"/>
        <v>1.7543859649122805E-3</v>
      </c>
      <c r="V44" s="59">
        <f t="shared" si="8"/>
        <v>1.8115942028985505E-3</v>
      </c>
      <c r="W44" s="63">
        <f t="shared" si="9"/>
        <v>2.0833333333333333E-3</v>
      </c>
      <c r="X44" s="33">
        <f t="shared" si="10"/>
        <v>2.1929824561403508E-3</v>
      </c>
      <c r="Y44" s="67">
        <f t="shared" si="11"/>
        <v>2.2644927536231881E-3</v>
      </c>
      <c r="Z44" s="71">
        <f t="shared" si="12"/>
        <v>3.508771929824561E-3</v>
      </c>
      <c r="AA44" s="87">
        <f t="shared" si="13"/>
        <v>3.7037037037037034E-3</v>
      </c>
      <c r="AB44" s="193">
        <f t="shared" si="14"/>
        <v>4.3859649122807015E-3</v>
      </c>
      <c r="AC44" s="176">
        <f t="shared" si="48"/>
        <v>0</v>
      </c>
      <c r="AD44" s="175">
        <f t="shared" si="15"/>
        <v>4.6296296296296294E-3</v>
      </c>
      <c r="AE44" s="14">
        <f t="shared" si="16"/>
        <v>9.2592592592592585E-4</v>
      </c>
      <c r="AF44" s="21">
        <f t="shared" si="17"/>
        <v>1.8518518518518517E-3</v>
      </c>
      <c r="AG44" s="24">
        <f t="shared" si="18"/>
        <v>4.7892720306513415E-3</v>
      </c>
      <c r="AH44" s="15">
        <f t="shared" si="19"/>
        <v>9.5785440613026826E-4</v>
      </c>
      <c r="AI44" s="15">
        <f t="shared" si="20"/>
        <v>1.9157088122605365E-3</v>
      </c>
      <c r="AJ44" s="15">
        <f>AI44*2</f>
        <v>3.831417624521073E-3</v>
      </c>
      <c r="AK44" s="15">
        <f>AI44*3</f>
        <v>5.7471264367816091E-3</v>
      </c>
      <c r="AL44" s="27">
        <f>AG44*1.5</f>
        <v>7.1839080459770123E-3</v>
      </c>
      <c r="AM44" s="19">
        <f t="shared" si="21"/>
        <v>4.9019607843137254E-3</v>
      </c>
      <c r="AN44" s="14">
        <f t="shared" si="22"/>
        <v>9.8039215686274508E-4</v>
      </c>
      <c r="AO44" s="42">
        <f t="shared" si="23"/>
        <v>1.9607843137254902E-3</v>
      </c>
      <c r="AP44" s="176">
        <f t="shared" si="49"/>
        <v>0</v>
      </c>
      <c r="AQ44" s="91">
        <f t="shared" si="24"/>
        <v>5.08130081300813E-3</v>
      </c>
      <c r="AR44" s="15">
        <f t="shared" si="25"/>
        <v>1.0162601626016259E-3</v>
      </c>
      <c r="AS44" s="27">
        <f t="shared" si="26"/>
        <v>2.0325203252032518E-3</v>
      </c>
      <c r="AT44" s="159">
        <f t="shared" si="27"/>
        <v>5.208333333333333E-3</v>
      </c>
      <c r="AU44" s="24">
        <f t="shared" si="28"/>
        <v>5.3418803418803411E-3</v>
      </c>
      <c r="AV44" s="15">
        <f t="shared" si="29"/>
        <v>1.0683760683760683E-3</v>
      </c>
      <c r="AW44" s="27">
        <f t="shared" si="30"/>
        <v>2.1367521367521365E-3</v>
      </c>
      <c r="AX44" s="19">
        <f t="shared" si="31"/>
        <v>5.5555555555555549E-3</v>
      </c>
      <c r="AY44" s="14">
        <f t="shared" si="32"/>
        <v>1.1111111111111109E-3</v>
      </c>
      <c r="AZ44" s="21">
        <f t="shared" si="33"/>
        <v>2.2222222222222218E-3</v>
      </c>
      <c r="BA44" s="24">
        <f t="shared" si="34"/>
        <v>5.9523809523809521E-3</v>
      </c>
      <c r="BB44" s="15">
        <f t="shared" si="35"/>
        <v>1.1904761904761904E-3</v>
      </c>
      <c r="BC44" s="27">
        <f t="shared" si="36"/>
        <v>2.3809523809523807E-3</v>
      </c>
      <c r="BD44" s="19">
        <f t="shared" si="37"/>
        <v>6.9444444444444441E-3</v>
      </c>
      <c r="BE44" s="14">
        <f t="shared" si="38"/>
        <v>1.3888888888888887E-3</v>
      </c>
      <c r="BF44" s="42">
        <f t="shared" si="39"/>
        <v>2.7777777777777775E-3</v>
      </c>
      <c r="BG44" s="180">
        <f>AM44*10</f>
        <v>4.9019607843137254E-2</v>
      </c>
      <c r="BH44" s="50">
        <f>AQ44*21.1</f>
        <v>0.10721544715447155</v>
      </c>
      <c r="BI44" s="97">
        <f>AU44*42.195</f>
        <v>0.225400641025641</v>
      </c>
      <c r="BJ44" s="176">
        <f t="shared" si="53"/>
        <v>0</v>
      </c>
      <c r="BK44" s="94">
        <f>AG44*10</f>
        <v>4.7892720306513412E-2</v>
      </c>
      <c r="BL44" s="50">
        <f>AM44*21.1</f>
        <v>0.10343137254901962</v>
      </c>
      <c r="BM44" s="97">
        <f>AT44*42.195</f>
        <v>0.21976562499999999</v>
      </c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</row>
    <row r="45" spans="1:110" ht="18.600000000000001" customHeight="1">
      <c r="A45" s="182">
        <v>4.1666666666666664E-2</v>
      </c>
      <c r="B45" s="187">
        <v>42</v>
      </c>
      <c r="C45" s="304"/>
      <c r="D45" s="189">
        <v>9</v>
      </c>
      <c r="E45" s="149">
        <f>((D45+1.5)*1000)/120</f>
        <v>87.5</v>
      </c>
      <c r="F45" s="31">
        <f>((D45+1)*1000)/120</f>
        <v>83.333333333333329</v>
      </c>
      <c r="G45" s="53">
        <f>((D45)*1000)/120</f>
        <v>75</v>
      </c>
      <c r="H45" s="77">
        <f>((D45+1)*1000)/60</f>
        <v>166.66666666666666</v>
      </c>
      <c r="I45" s="213">
        <f>((D45)*1000)/60</f>
        <v>150</v>
      </c>
      <c r="J45" s="216">
        <f t="shared" si="40"/>
        <v>142.49999999999997</v>
      </c>
      <c r="K45" s="207">
        <f>((D45)*1000)/30</f>
        <v>300</v>
      </c>
      <c r="L45" s="30">
        <f t="shared" si="41"/>
        <v>427.49999999999989</v>
      </c>
      <c r="M45" s="207">
        <f t="shared" si="42"/>
        <v>213.74999999999994</v>
      </c>
      <c r="N45" s="204">
        <f t="shared" si="0"/>
        <v>8.8183421516754824E-4</v>
      </c>
      <c r="O45" s="32">
        <f t="shared" si="1"/>
        <v>9.2592592592592585E-4</v>
      </c>
      <c r="P45" s="59">
        <f t="shared" si="2"/>
        <v>9.7465886939571166E-4</v>
      </c>
      <c r="Q45" s="63">
        <f t="shared" si="3"/>
        <v>1.3228836111124336E-3</v>
      </c>
      <c r="R45" s="33">
        <f t="shared" si="4"/>
        <v>1.3890277916680555E-3</v>
      </c>
      <c r="S45" s="67">
        <f t="shared" si="5"/>
        <v>1.4621345175453218E-3</v>
      </c>
      <c r="T45" s="56">
        <f t="shared" si="6"/>
        <v>1.8518518518518517E-3</v>
      </c>
      <c r="U45" s="32">
        <f t="shared" si="7"/>
        <v>1.9493177387914233E-3</v>
      </c>
      <c r="V45" s="59">
        <f t="shared" si="8"/>
        <v>2.0128824476650558E-3</v>
      </c>
      <c r="W45" s="63">
        <f t="shared" si="9"/>
        <v>2.3148148148148147E-3</v>
      </c>
      <c r="X45" s="33">
        <f t="shared" si="10"/>
        <v>2.4366471734892791E-3</v>
      </c>
      <c r="Y45" s="67">
        <f t="shared" si="11"/>
        <v>2.5161030595813199E-3</v>
      </c>
      <c r="Z45" s="71">
        <f t="shared" si="12"/>
        <v>3.8986354775828467E-3</v>
      </c>
      <c r="AA45" s="87">
        <f t="shared" si="13"/>
        <v>4.11522633744856E-3</v>
      </c>
      <c r="AB45" s="193">
        <f t="shared" si="14"/>
        <v>4.8732943469785581E-3</v>
      </c>
      <c r="AC45" s="176">
        <f t="shared" si="48"/>
        <v>0</v>
      </c>
      <c r="AD45" s="175">
        <f t="shared" si="15"/>
        <v>5.1440329218106996E-3</v>
      </c>
      <c r="AE45" s="14">
        <f t="shared" si="16"/>
        <v>1.02880658436214E-3</v>
      </c>
      <c r="AF45" s="21">
        <f t="shared" si="17"/>
        <v>2.05761316872428E-3</v>
      </c>
      <c r="AG45" s="24">
        <f t="shared" si="18"/>
        <v>5.3214133673903782E-3</v>
      </c>
      <c r="AH45" s="15">
        <f t="shared" si="19"/>
        <v>1.0642826734780756E-3</v>
      </c>
      <c r="AI45" s="15">
        <f t="shared" si="20"/>
        <v>2.1285653469561511E-3</v>
      </c>
      <c r="AJ45" s="15">
        <f>AI45*2</f>
        <v>4.2571306939123022E-3</v>
      </c>
      <c r="AK45" s="15">
        <f>AI45*3</f>
        <v>6.3856960408684533E-3</v>
      </c>
      <c r="AL45" s="27">
        <f>AG45*1.5</f>
        <v>7.9821200510855669E-3</v>
      </c>
      <c r="AM45" s="19">
        <f t="shared" si="21"/>
        <v>5.4466230936819175E-3</v>
      </c>
      <c r="AN45" s="14">
        <f t="shared" si="22"/>
        <v>1.0893246187363835E-3</v>
      </c>
      <c r="AO45" s="42">
        <f t="shared" si="23"/>
        <v>2.1786492374727671E-3</v>
      </c>
      <c r="AP45" s="176">
        <f t="shared" si="49"/>
        <v>0</v>
      </c>
      <c r="AQ45" s="91">
        <f t="shared" si="24"/>
        <v>5.6458897922312557E-3</v>
      </c>
      <c r="AR45" s="15">
        <f t="shared" si="25"/>
        <v>1.1291779584462511E-3</v>
      </c>
      <c r="AS45" s="27">
        <f t="shared" si="26"/>
        <v>2.2583559168925021E-3</v>
      </c>
      <c r="AT45" s="159">
        <f t="shared" si="27"/>
        <v>5.7870370370370367E-3</v>
      </c>
      <c r="AU45" s="24">
        <f t="shared" si="28"/>
        <v>5.9354226020892683E-3</v>
      </c>
      <c r="AV45" s="15">
        <f t="shared" si="29"/>
        <v>1.1870845204178537E-3</v>
      </c>
      <c r="AW45" s="27">
        <f t="shared" si="30"/>
        <v>2.3741690408357074E-3</v>
      </c>
      <c r="AX45" s="19">
        <f t="shared" si="31"/>
        <v>6.1728395061728392E-3</v>
      </c>
      <c r="AY45" s="14">
        <f t="shared" si="32"/>
        <v>1.2345679012345679E-3</v>
      </c>
      <c r="AZ45" s="21">
        <f t="shared" si="33"/>
        <v>2.4691358024691358E-3</v>
      </c>
      <c r="BA45" s="24">
        <f t="shared" si="34"/>
        <v>6.6137566137566134E-3</v>
      </c>
      <c r="BB45" s="15">
        <f t="shared" si="35"/>
        <v>1.3227513227513227E-3</v>
      </c>
      <c r="BC45" s="27">
        <f t="shared" si="36"/>
        <v>2.6455026455026454E-3</v>
      </c>
      <c r="BD45" s="19">
        <f t="shared" si="37"/>
        <v>7.7160493827160498E-3</v>
      </c>
      <c r="BE45" s="14">
        <f t="shared" si="38"/>
        <v>1.54320987654321E-3</v>
      </c>
      <c r="BF45" s="42">
        <f t="shared" si="39"/>
        <v>3.08641975308642E-3</v>
      </c>
      <c r="BG45" s="180">
        <f>AM45*10</f>
        <v>5.4466230936819175E-2</v>
      </c>
      <c r="BH45" s="50">
        <f>AQ45*21.1</f>
        <v>0.1191282746160795</v>
      </c>
      <c r="BI45" s="97">
        <f>AU45*42.195</f>
        <v>0.25044515669515666</v>
      </c>
      <c r="BJ45" s="176">
        <f t="shared" si="53"/>
        <v>0</v>
      </c>
      <c r="BK45" s="94">
        <f>AG45*10</f>
        <v>5.3214133673903784E-2</v>
      </c>
      <c r="BL45" s="50">
        <f>AM45*21.1</f>
        <v>0.11492374727668847</v>
      </c>
      <c r="BM45" s="97">
        <f>AT45*42.195</f>
        <v>0.24418402777777776</v>
      </c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</row>
    <row r="46" spans="1:110" ht="18.600000000000001" hidden="1" customHeight="1">
      <c r="A46" s="182">
        <v>4.1666666666666699E-2</v>
      </c>
      <c r="B46" s="187">
        <v>35</v>
      </c>
      <c r="C46" s="196"/>
      <c r="D46" s="177"/>
      <c r="E46" s="149">
        <f t="shared" ref="E46:E51" si="64">((D46+1.5)*1000)/120</f>
        <v>12.5</v>
      </c>
      <c r="F46" s="31">
        <f t="shared" ref="F46:F51" si="65">((D46+1)*1000)/120</f>
        <v>8.3333333333333339</v>
      </c>
      <c r="G46" s="53">
        <f t="shared" ref="G46:G51" si="66">((D46)*1000)/120</f>
        <v>0</v>
      </c>
      <c r="H46" s="77">
        <f t="shared" ref="H46:H51" si="67">((D46+1)*1000)/60</f>
        <v>16.666666666666668</v>
      </c>
      <c r="I46" s="213">
        <f t="shared" ref="I46:I51" si="68">((D46)*1000)/60</f>
        <v>0</v>
      </c>
      <c r="J46" s="216">
        <f t="shared" si="40"/>
        <v>0</v>
      </c>
      <c r="K46" s="207">
        <f t="shared" ref="K46:K51" si="69">((D46)*1000)/30</f>
        <v>0</v>
      </c>
      <c r="L46" s="30">
        <f t="shared" si="41"/>
        <v>0</v>
      </c>
      <c r="M46" s="207">
        <f t="shared" si="42"/>
        <v>0</v>
      </c>
      <c r="N46" s="204" t="e">
        <f t="shared" si="0"/>
        <v>#DIV/0!</v>
      </c>
      <c r="O46" s="32" t="e">
        <f t="shared" si="1"/>
        <v>#DIV/0!</v>
      </c>
      <c r="P46" s="59" t="e">
        <f t="shared" si="2"/>
        <v>#DIV/0!</v>
      </c>
      <c r="Q46" s="63" t="e">
        <f t="shared" si="3"/>
        <v>#DIV/0!</v>
      </c>
      <c r="R46" s="33" t="e">
        <f t="shared" si="4"/>
        <v>#DIV/0!</v>
      </c>
      <c r="S46" s="67" t="e">
        <f t="shared" si="5"/>
        <v>#DIV/0!</v>
      </c>
      <c r="T46" s="56" t="e">
        <f t="shared" si="6"/>
        <v>#DIV/0!</v>
      </c>
      <c r="U46" s="32" t="e">
        <f t="shared" si="7"/>
        <v>#DIV/0!</v>
      </c>
      <c r="V46" s="59" t="e">
        <f t="shared" si="8"/>
        <v>#DIV/0!</v>
      </c>
      <c r="W46" s="63" t="e">
        <f t="shared" si="9"/>
        <v>#DIV/0!</v>
      </c>
      <c r="X46" s="33" t="e">
        <f t="shared" si="10"/>
        <v>#DIV/0!</v>
      </c>
      <c r="Y46" s="67" t="e">
        <f t="shared" si="11"/>
        <v>#DIV/0!</v>
      </c>
      <c r="Z46" s="71" t="e">
        <f t="shared" si="12"/>
        <v>#DIV/0!</v>
      </c>
      <c r="AA46" s="87" t="e">
        <f t="shared" si="13"/>
        <v>#DIV/0!</v>
      </c>
      <c r="AB46" s="193" t="e">
        <f t="shared" si="14"/>
        <v>#DIV/0!</v>
      </c>
      <c r="AC46" s="195">
        <f t="shared" si="48"/>
        <v>0</v>
      </c>
      <c r="AD46" s="175" t="e">
        <f t="shared" si="15"/>
        <v>#DIV/0!</v>
      </c>
      <c r="AE46" s="14" t="e">
        <f t="shared" si="16"/>
        <v>#DIV/0!</v>
      </c>
      <c r="AF46" s="21" t="e">
        <f t="shared" si="17"/>
        <v>#DIV/0!</v>
      </c>
      <c r="AG46" s="24" t="e">
        <f t="shared" si="18"/>
        <v>#DIV/0!</v>
      </c>
      <c r="AH46" s="15" t="e">
        <f t="shared" si="19"/>
        <v>#DIV/0!</v>
      </c>
      <c r="AI46" s="15" t="e">
        <f t="shared" si="20"/>
        <v>#DIV/0!</v>
      </c>
      <c r="AJ46" s="15" t="e">
        <f t="shared" ref="AJ46:AJ51" si="70">AI46*2</f>
        <v>#DIV/0!</v>
      </c>
      <c r="AK46" s="15" t="e">
        <f t="shared" ref="AK46:AK51" si="71">AI46*3</f>
        <v>#DIV/0!</v>
      </c>
      <c r="AL46" s="27" t="e">
        <f t="shared" ref="AL46:AL51" si="72">AG46*1.5</f>
        <v>#DIV/0!</v>
      </c>
      <c r="AM46" s="19" t="e">
        <f t="shared" si="21"/>
        <v>#DIV/0!</v>
      </c>
      <c r="AN46" s="14" t="e">
        <f t="shared" si="22"/>
        <v>#DIV/0!</v>
      </c>
      <c r="AO46" s="42" t="e">
        <f t="shared" si="23"/>
        <v>#DIV/0!</v>
      </c>
      <c r="AP46" s="195">
        <f t="shared" si="49"/>
        <v>0</v>
      </c>
      <c r="AQ46" s="91" t="e">
        <f t="shared" si="24"/>
        <v>#DIV/0!</v>
      </c>
      <c r="AR46" s="15" t="e">
        <f t="shared" si="25"/>
        <v>#DIV/0!</v>
      </c>
      <c r="AS46" s="27" t="e">
        <f t="shared" si="26"/>
        <v>#DIV/0!</v>
      </c>
      <c r="AT46" s="159" t="e">
        <f t="shared" si="27"/>
        <v>#DIV/0!</v>
      </c>
      <c r="AU46" s="24" t="e">
        <f t="shared" si="28"/>
        <v>#DIV/0!</v>
      </c>
      <c r="AV46" s="15" t="e">
        <f t="shared" si="29"/>
        <v>#DIV/0!</v>
      </c>
      <c r="AW46" s="27" t="e">
        <f t="shared" si="30"/>
        <v>#DIV/0!</v>
      </c>
      <c r="AX46" s="19" t="e">
        <f t="shared" si="31"/>
        <v>#DIV/0!</v>
      </c>
      <c r="AY46" s="14" t="e">
        <f t="shared" si="32"/>
        <v>#DIV/0!</v>
      </c>
      <c r="AZ46" s="21" t="e">
        <f t="shared" si="33"/>
        <v>#DIV/0!</v>
      </c>
      <c r="BA46" s="24" t="e">
        <f t="shared" si="34"/>
        <v>#DIV/0!</v>
      </c>
      <c r="BB46" s="15" t="e">
        <f t="shared" si="35"/>
        <v>#DIV/0!</v>
      </c>
      <c r="BC46" s="27" t="e">
        <f t="shared" si="36"/>
        <v>#DIV/0!</v>
      </c>
      <c r="BD46" s="19" t="e">
        <f t="shared" si="37"/>
        <v>#DIV/0!</v>
      </c>
      <c r="BE46" s="14" t="e">
        <f t="shared" si="38"/>
        <v>#DIV/0!</v>
      </c>
      <c r="BF46" s="42" t="e">
        <f t="shared" si="39"/>
        <v>#DIV/0!</v>
      </c>
      <c r="BG46" s="180" t="e">
        <f t="shared" ref="BG46:BG51" si="73">AM46*10</f>
        <v>#DIV/0!</v>
      </c>
      <c r="BH46" s="50" t="e">
        <f t="shared" ref="BH46:BH51" si="74">AQ46*21.1</f>
        <v>#DIV/0!</v>
      </c>
      <c r="BI46" s="97" t="e">
        <f t="shared" ref="BI46:BI51" si="75">AU46*42.195</f>
        <v>#DIV/0!</v>
      </c>
      <c r="BJ46" s="195">
        <f t="shared" si="53"/>
        <v>0</v>
      </c>
      <c r="BK46" s="94" t="e">
        <f t="shared" ref="BK46:BK51" si="76">AG46*10</f>
        <v>#DIV/0!</v>
      </c>
      <c r="BL46" s="50" t="e">
        <f t="shared" ref="BL46:BL51" si="77">AM46*21.1</f>
        <v>#DIV/0!</v>
      </c>
      <c r="BM46" s="97" t="e">
        <f t="shared" ref="BM46:BM51" si="78">AT46*42.195</f>
        <v>#DIV/0!</v>
      </c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</row>
    <row r="47" spans="1:110" ht="18.600000000000001" hidden="1" customHeight="1">
      <c r="A47" s="182">
        <v>4.1666666666666699E-2</v>
      </c>
      <c r="B47" s="187">
        <v>36</v>
      </c>
      <c r="C47" s="184"/>
      <c r="D47" s="189"/>
      <c r="E47" s="149">
        <f t="shared" si="64"/>
        <v>12.5</v>
      </c>
      <c r="F47" s="31">
        <f t="shared" si="65"/>
        <v>8.3333333333333339</v>
      </c>
      <c r="G47" s="53">
        <f t="shared" si="66"/>
        <v>0</v>
      </c>
      <c r="H47" s="77">
        <f t="shared" si="67"/>
        <v>16.666666666666668</v>
      </c>
      <c r="I47" s="213">
        <f t="shared" si="68"/>
        <v>0</v>
      </c>
      <c r="J47" s="216">
        <f t="shared" si="40"/>
        <v>0</v>
      </c>
      <c r="K47" s="207">
        <f t="shared" si="69"/>
        <v>0</v>
      </c>
      <c r="L47" s="30">
        <f t="shared" si="41"/>
        <v>0</v>
      </c>
      <c r="M47" s="207">
        <f t="shared" si="42"/>
        <v>0</v>
      </c>
      <c r="N47" s="204" t="e">
        <f t="shared" si="0"/>
        <v>#DIV/0!</v>
      </c>
      <c r="O47" s="32" t="e">
        <f t="shared" si="1"/>
        <v>#DIV/0!</v>
      </c>
      <c r="P47" s="59" t="e">
        <f t="shared" si="2"/>
        <v>#DIV/0!</v>
      </c>
      <c r="Q47" s="63" t="e">
        <f t="shared" si="3"/>
        <v>#DIV/0!</v>
      </c>
      <c r="R47" s="33" t="e">
        <f t="shared" si="4"/>
        <v>#DIV/0!</v>
      </c>
      <c r="S47" s="67" t="e">
        <f t="shared" si="5"/>
        <v>#DIV/0!</v>
      </c>
      <c r="T47" s="56" t="e">
        <f t="shared" si="6"/>
        <v>#DIV/0!</v>
      </c>
      <c r="U47" s="32" t="e">
        <f t="shared" si="7"/>
        <v>#DIV/0!</v>
      </c>
      <c r="V47" s="59" t="e">
        <f t="shared" si="8"/>
        <v>#DIV/0!</v>
      </c>
      <c r="W47" s="63" t="e">
        <f t="shared" si="9"/>
        <v>#DIV/0!</v>
      </c>
      <c r="X47" s="33" t="e">
        <f t="shared" si="10"/>
        <v>#DIV/0!</v>
      </c>
      <c r="Y47" s="67" t="e">
        <f t="shared" si="11"/>
        <v>#DIV/0!</v>
      </c>
      <c r="Z47" s="71" t="e">
        <f t="shared" si="12"/>
        <v>#DIV/0!</v>
      </c>
      <c r="AA47" s="87" t="e">
        <f t="shared" si="13"/>
        <v>#DIV/0!</v>
      </c>
      <c r="AB47" s="193" t="e">
        <f t="shared" si="14"/>
        <v>#DIV/0!</v>
      </c>
      <c r="AC47" s="195">
        <f t="shared" si="48"/>
        <v>0</v>
      </c>
      <c r="AD47" s="175" t="e">
        <f t="shared" si="15"/>
        <v>#DIV/0!</v>
      </c>
      <c r="AE47" s="14" t="e">
        <f t="shared" si="16"/>
        <v>#DIV/0!</v>
      </c>
      <c r="AF47" s="21" t="e">
        <f t="shared" si="17"/>
        <v>#DIV/0!</v>
      </c>
      <c r="AG47" s="24" t="e">
        <f t="shared" si="18"/>
        <v>#DIV/0!</v>
      </c>
      <c r="AH47" s="15" t="e">
        <f t="shared" si="19"/>
        <v>#DIV/0!</v>
      </c>
      <c r="AI47" s="15" t="e">
        <f t="shared" si="20"/>
        <v>#DIV/0!</v>
      </c>
      <c r="AJ47" s="15" t="e">
        <f t="shared" si="70"/>
        <v>#DIV/0!</v>
      </c>
      <c r="AK47" s="15" t="e">
        <f t="shared" si="71"/>
        <v>#DIV/0!</v>
      </c>
      <c r="AL47" s="27" t="e">
        <f t="shared" si="72"/>
        <v>#DIV/0!</v>
      </c>
      <c r="AM47" s="19" t="e">
        <f t="shared" si="21"/>
        <v>#DIV/0!</v>
      </c>
      <c r="AN47" s="14" t="e">
        <f t="shared" si="22"/>
        <v>#DIV/0!</v>
      </c>
      <c r="AO47" s="42" t="e">
        <f t="shared" si="23"/>
        <v>#DIV/0!</v>
      </c>
      <c r="AP47" s="195">
        <f t="shared" si="49"/>
        <v>0</v>
      </c>
      <c r="AQ47" s="91" t="e">
        <f t="shared" si="24"/>
        <v>#DIV/0!</v>
      </c>
      <c r="AR47" s="15" t="e">
        <f t="shared" si="25"/>
        <v>#DIV/0!</v>
      </c>
      <c r="AS47" s="27" t="e">
        <f t="shared" si="26"/>
        <v>#DIV/0!</v>
      </c>
      <c r="AT47" s="159" t="e">
        <f t="shared" si="27"/>
        <v>#DIV/0!</v>
      </c>
      <c r="AU47" s="24" t="e">
        <f t="shared" si="28"/>
        <v>#DIV/0!</v>
      </c>
      <c r="AV47" s="15" t="e">
        <f t="shared" si="29"/>
        <v>#DIV/0!</v>
      </c>
      <c r="AW47" s="27" t="e">
        <f t="shared" si="30"/>
        <v>#DIV/0!</v>
      </c>
      <c r="AX47" s="19" t="e">
        <f t="shared" si="31"/>
        <v>#DIV/0!</v>
      </c>
      <c r="AY47" s="14" t="e">
        <f t="shared" si="32"/>
        <v>#DIV/0!</v>
      </c>
      <c r="AZ47" s="21" t="e">
        <f t="shared" si="33"/>
        <v>#DIV/0!</v>
      </c>
      <c r="BA47" s="24" t="e">
        <f t="shared" si="34"/>
        <v>#DIV/0!</v>
      </c>
      <c r="BB47" s="15" t="e">
        <f t="shared" si="35"/>
        <v>#DIV/0!</v>
      </c>
      <c r="BC47" s="27" t="e">
        <f t="shared" si="36"/>
        <v>#DIV/0!</v>
      </c>
      <c r="BD47" s="19" t="e">
        <f t="shared" si="37"/>
        <v>#DIV/0!</v>
      </c>
      <c r="BE47" s="14" t="e">
        <f t="shared" si="38"/>
        <v>#DIV/0!</v>
      </c>
      <c r="BF47" s="42" t="e">
        <f t="shared" si="39"/>
        <v>#DIV/0!</v>
      </c>
      <c r="BG47" s="180" t="e">
        <f t="shared" si="73"/>
        <v>#DIV/0!</v>
      </c>
      <c r="BH47" s="50" t="e">
        <f t="shared" si="74"/>
        <v>#DIV/0!</v>
      </c>
      <c r="BI47" s="97" t="e">
        <f t="shared" si="75"/>
        <v>#DIV/0!</v>
      </c>
      <c r="BJ47" s="195">
        <f t="shared" si="53"/>
        <v>0</v>
      </c>
      <c r="BK47" s="94" t="e">
        <f t="shared" si="76"/>
        <v>#DIV/0!</v>
      </c>
      <c r="BL47" s="50" t="e">
        <f t="shared" si="77"/>
        <v>#DIV/0!</v>
      </c>
      <c r="BM47" s="97" t="e">
        <f t="shared" si="78"/>
        <v>#DIV/0!</v>
      </c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</row>
    <row r="48" spans="1:110" ht="18.600000000000001" hidden="1" customHeight="1">
      <c r="A48" s="182">
        <v>4.1666666666666699E-2</v>
      </c>
      <c r="B48" s="187">
        <v>37</v>
      </c>
      <c r="C48" s="197"/>
      <c r="D48" s="177"/>
      <c r="E48" s="149">
        <f t="shared" si="64"/>
        <v>12.5</v>
      </c>
      <c r="F48" s="31">
        <f t="shared" si="65"/>
        <v>8.3333333333333339</v>
      </c>
      <c r="G48" s="53">
        <f t="shared" si="66"/>
        <v>0</v>
      </c>
      <c r="H48" s="77">
        <f t="shared" si="67"/>
        <v>16.666666666666668</v>
      </c>
      <c r="I48" s="213">
        <f t="shared" si="68"/>
        <v>0</v>
      </c>
      <c r="J48" s="216">
        <f t="shared" si="40"/>
        <v>0</v>
      </c>
      <c r="K48" s="207">
        <f t="shared" si="69"/>
        <v>0</v>
      </c>
      <c r="L48" s="30">
        <f t="shared" si="41"/>
        <v>0</v>
      </c>
      <c r="M48" s="207">
        <f t="shared" si="42"/>
        <v>0</v>
      </c>
      <c r="N48" s="204" t="e">
        <f t="shared" si="0"/>
        <v>#DIV/0!</v>
      </c>
      <c r="O48" s="32" t="e">
        <f t="shared" si="1"/>
        <v>#DIV/0!</v>
      </c>
      <c r="P48" s="59" t="e">
        <f t="shared" si="2"/>
        <v>#DIV/0!</v>
      </c>
      <c r="Q48" s="63" t="e">
        <f t="shared" si="3"/>
        <v>#DIV/0!</v>
      </c>
      <c r="R48" s="33" t="e">
        <f t="shared" si="4"/>
        <v>#DIV/0!</v>
      </c>
      <c r="S48" s="67" t="e">
        <f t="shared" si="5"/>
        <v>#DIV/0!</v>
      </c>
      <c r="T48" s="56" t="e">
        <f t="shared" si="6"/>
        <v>#DIV/0!</v>
      </c>
      <c r="U48" s="32" t="e">
        <f t="shared" si="7"/>
        <v>#DIV/0!</v>
      </c>
      <c r="V48" s="59" t="e">
        <f t="shared" si="8"/>
        <v>#DIV/0!</v>
      </c>
      <c r="W48" s="63" t="e">
        <f t="shared" si="9"/>
        <v>#DIV/0!</v>
      </c>
      <c r="X48" s="33" t="e">
        <f t="shared" si="10"/>
        <v>#DIV/0!</v>
      </c>
      <c r="Y48" s="67" t="e">
        <f t="shared" si="11"/>
        <v>#DIV/0!</v>
      </c>
      <c r="Z48" s="71" t="e">
        <f t="shared" si="12"/>
        <v>#DIV/0!</v>
      </c>
      <c r="AA48" s="87" t="e">
        <f t="shared" si="13"/>
        <v>#DIV/0!</v>
      </c>
      <c r="AB48" s="193" t="e">
        <f t="shared" si="14"/>
        <v>#DIV/0!</v>
      </c>
      <c r="AC48" s="195">
        <f t="shared" si="48"/>
        <v>0</v>
      </c>
      <c r="AD48" s="175" t="e">
        <f t="shared" si="15"/>
        <v>#DIV/0!</v>
      </c>
      <c r="AE48" s="14" t="e">
        <f t="shared" si="16"/>
        <v>#DIV/0!</v>
      </c>
      <c r="AF48" s="21" t="e">
        <f t="shared" si="17"/>
        <v>#DIV/0!</v>
      </c>
      <c r="AG48" s="24" t="e">
        <f t="shared" si="18"/>
        <v>#DIV/0!</v>
      </c>
      <c r="AH48" s="15" t="e">
        <f t="shared" si="19"/>
        <v>#DIV/0!</v>
      </c>
      <c r="AI48" s="15" t="e">
        <f t="shared" si="20"/>
        <v>#DIV/0!</v>
      </c>
      <c r="AJ48" s="15" t="e">
        <f t="shared" si="70"/>
        <v>#DIV/0!</v>
      </c>
      <c r="AK48" s="15" t="e">
        <f t="shared" si="71"/>
        <v>#DIV/0!</v>
      </c>
      <c r="AL48" s="27" t="e">
        <f t="shared" si="72"/>
        <v>#DIV/0!</v>
      </c>
      <c r="AM48" s="19" t="e">
        <f t="shared" si="21"/>
        <v>#DIV/0!</v>
      </c>
      <c r="AN48" s="14" t="e">
        <f t="shared" si="22"/>
        <v>#DIV/0!</v>
      </c>
      <c r="AO48" s="42" t="e">
        <f t="shared" si="23"/>
        <v>#DIV/0!</v>
      </c>
      <c r="AP48" s="195">
        <f t="shared" si="49"/>
        <v>0</v>
      </c>
      <c r="AQ48" s="91" t="e">
        <f t="shared" si="24"/>
        <v>#DIV/0!</v>
      </c>
      <c r="AR48" s="15" t="e">
        <f t="shared" si="25"/>
        <v>#DIV/0!</v>
      </c>
      <c r="AS48" s="27" t="e">
        <f t="shared" si="26"/>
        <v>#DIV/0!</v>
      </c>
      <c r="AT48" s="159" t="e">
        <f t="shared" si="27"/>
        <v>#DIV/0!</v>
      </c>
      <c r="AU48" s="24" t="e">
        <f t="shared" si="28"/>
        <v>#DIV/0!</v>
      </c>
      <c r="AV48" s="15" t="e">
        <f t="shared" si="29"/>
        <v>#DIV/0!</v>
      </c>
      <c r="AW48" s="27" t="e">
        <f t="shared" si="30"/>
        <v>#DIV/0!</v>
      </c>
      <c r="AX48" s="19" t="e">
        <f t="shared" si="31"/>
        <v>#DIV/0!</v>
      </c>
      <c r="AY48" s="14" t="e">
        <f t="shared" si="32"/>
        <v>#DIV/0!</v>
      </c>
      <c r="AZ48" s="21" t="e">
        <f t="shared" si="33"/>
        <v>#DIV/0!</v>
      </c>
      <c r="BA48" s="24" t="e">
        <f t="shared" si="34"/>
        <v>#DIV/0!</v>
      </c>
      <c r="BB48" s="15" t="e">
        <f t="shared" si="35"/>
        <v>#DIV/0!</v>
      </c>
      <c r="BC48" s="27" t="e">
        <f t="shared" si="36"/>
        <v>#DIV/0!</v>
      </c>
      <c r="BD48" s="19" t="e">
        <f t="shared" si="37"/>
        <v>#DIV/0!</v>
      </c>
      <c r="BE48" s="14" t="e">
        <f t="shared" si="38"/>
        <v>#DIV/0!</v>
      </c>
      <c r="BF48" s="42" t="e">
        <f t="shared" si="39"/>
        <v>#DIV/0!</v>
      </c>
      <c r="BG48" s="180" t="e">
        <f t="shared" si="73"/>
        <v>#DIV/0!</v>
      </c>
      <c r="BH48" s="50" t="e">
        <f t="shared" si="74"/>
        <v>#DIV/0!</v>
      </c>
      <c r="BI48" s="97" t="e">
        <f t="shared" si="75"/>
        <v>#DIV/0!</v>
      </c>
      <c r="BJ48" s="195">
        <f t="shared" si="53"/>
        <v>0</v>
      </c>
      <c r="BK48" s="94" t="e">
        <f t="shared" si="76"/>
        <v>#DIV/0!</v>
      </c>
      <c r="BL48" s="50" t="e">
        <f t="shared" si="77"/>
        <v>#DIV/0!</v>
      </c>
      <c r="BM48" s="97" t="e">
        <f t="shared" si="78"/>
        <v>#DIV/0!</v>
      </c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</row>
    <row r="49" spans="1:110" ht="18.600000000000001" hidden="1" customHeight="1">
      <c r="A49" s="182">
        <v>4.1666666666666699E-2</v>
      </c>
      <c r="B49" s="187">
        <v>38</v>
      </c>
      <c r="C49" s="185"/>
      <c r="D49" s="177"/>
      <c r="E49" s="149">
        <f t="shared" si="64"/>
        <v>12.5</v>
      </c>
      <c r="F49" s="31">
        <f t="shared" si="65"/>
        <v>8.3333333333333339</v>
      </c>
      <c r="G49" s="53">
        <f t="shared" si="66"/>
        <v>0</v>
      </c>
      <c r="H49" s="77">
        <f t="shared" si="67"/>
        <v>16.666666666666668</v>
      </c>
      <c r="I49" s="213">
        <f t="shared" si="68"/>
        <v>0</v>
      </c>
      <c r="J49" s="216">
        <f t="shared" si="40"/>
        <v>0</v>
      </c>
      <c r="K49" s="207">
        <f t="shared" si="69"/>
        <v>0</v>
      </c>
      <c r="L49" s="30">
        <f t="shared" si="41"/>
        <v>0</v>
      </c>
      <c r="M49" s="207">
        <f t="shared" si="42"/>
        <v>0</v>
      </c>
      <c r="N49" s="204" t="e">
        <f t="shared" si="0"/>
        <v>#DIV/0!</v>
      </c>
      <c r="O49" s="32" t="e">
        <f t="shared" si="1"/>
        <v>#DIV/0!</v>
      </c>
      <c r="P49" s="59" t="e">
        <f t="shared" si="2"/>
        <v>#DIV/0!</v>
      </c>
      <c r="Q49" s="63" t="e">
        <f t="shared" si="3"/>
        <v>#DIV/0!</v>
      </c>
      <c r="R49" s="33" t="e">
        <f t="shared" si="4"/>
        <v>#DIV/0!</v>
      </c>
      <c r="S49" s="67" t="e">
        <f t="shared" si="5"/>
        <v>#DIV/0!</v>
      </c>
      <c r="T49" s="56" t="e">
        <f t="shared" si="6"/>
        <v>#DIV/0!</v>
      </c>
      <c r="U49" s="32" t="e">
        <f t="shared" si="7"/>
        <v>#DIV/0!</v>
      </c>
      <c r="V49" s="59" t="e">
        <f t="shared" si="8"/>
        <v>#DIV/0!</v>
      </c>
      <c r="W49" s="63" t="e">
        <f t="shared" si="9"/>
        <v>#DIV/0!</v>
      </c>
      <c r="X49" s="33" t="e">
        <f t="shared" si="10"/>
        <v>#DIV/0!</v>
      </c>
      <c r="Y49" s="67" t="e">
        <f t="shared" si="11"/>
        <v>#DIV/0!</v>
      </c>
      <c r="Z49" s="71" t="e">
        <f t="shared" si="12"/>
        <v>#DIV/0!</v>
      </c>
      <c r="AA49" s="87" t="e">
        <f t="shared" si="13"/>
        <v>#DIV/0!</v>
      </c>
      <c r="AB49" s="193" t="e">
        <f t="shared" si="14"/>
        <v>#DIV/0!</v>
      </c>
      <c r="AC49" s="199">
        <f t="shared" si="48"/>
        <v>0</v>
      </c>
      <c r="AD49" s="175" t="e">
        <f t="shared" si="15"/>
        <v>#DIV/0!</v>
      </c>
      <c r="AE49" s="14" t="e">
        <f t="shared" si="16"/>
        <v>#DIV/0!</v>
      </c>
      <c r="AF49" s="21" t="e">
        <f t="shared" si="17"/>
        <v>#DIV/0!</v>
      </c>
      <c r="AG49" s="24" t="e">
        <f t="shared" si="18"/>
        <v>#DIV/0!</v>
      </c>
      <c r="AH49" s="15" t="e">
        <f t="shared" si="19"/>
        <v>#DIV/0!</v>
      </c>
      <c r="AI49" s="15" t="e">
        <f t="shared" si="20"/>
        <v>#DIV/0!</v>
      </c>
      <c r="AJ49" s="15" t="e">
        <f t="shared" si="70"/>
        <v>#DIV/0!</v>
      </c>
      <c r="AK49" s="15" t="e">
        <f t="shared" si="71"/>
        <v>#DIV/0!</v>
      </c>
      <c r="AL49" s="27" t="e">
        <f t="shared" si="72"/>
        <v>#DIV/0!</v>
      </c>
      <c r="AM49" s="19" t="e">
        <f t="shared" si="21"/>
        <v>#DIV/0!</v>
      </c>
      <c r="AN49" s="14" t="e">
        <f t="shared" si="22"/>
        <v>#DIV/0!</v>
      </c>
      <c r="AO49" s="42" t="e">
        <f t="shared" si="23"/>
        <v>#DIV/0!</v>
      </c>
      <c r="AP49" s="199">
        <f t="shared" si="49"/>
        <v>0</v>
      </c>
      <c r="AQ49" s="91" t="e">
        <f t="shared" si="24"/>
        <v>#DIV/0!</v>
      </c>
      <c r="AR49" s="15" t="e">
        <f t="shared" si="25"/>
        <v>#DIV/0!</v>
      </c>
      <c r="AS49" s="27" t="e">
        <f t="shared" si="26"/>
        <v>#DIV/0!</v>
      </c>
      <c r="AT49" s="159" t="e">
        <f t="shared" si="27"/>
        <v>#DIV/0!</v>
      </c>
      <c r="AU49" s="24" t="e">
        <f t="shared" si="28"/>
        <v>#DIV/0!</v>
      </c>
      <c r="AV49" s="15" t="e">
        <f t="shared" si="29"/>
        <v>#DIV/0!</v>
      </c>
      <c r="AW49" s="27" t="e">
        <f t="shared" si="30"/>
        <v>#DIV/0!</v>
      </c>
      <c r="AX49" s="19" t="e">
        <f t="shared" si="31"/>
        <v>#DIV/0!</v>
      </c>
      <c r="AY49" s="14" t="e">
        <f t="shared" si="32"/>
        <v>#DIV/0!</v>
      </c>
      <c r="AZ49" s="21" t="e">
        <f t="shared" si="33"/>
        <v>#DIV/0!</v>
      </c>
      <c r="BA49" s="24" t="e">
        <f t="shared" si="34"/>
        <v>#DIV/0!</v>
      </c>
      <c r="BB49" s="15" t="e">
        <f t="shared" si="35"/>
        <v>#DIV/0!</v>
      </c>
      <c r="BC49" s="27" t="e">
        <f t="shared" si="36"/>
        <v>#DIV/0!</v>
      </c>
      <c r="BD49" s="19" t="e">
        <f t="shared" si="37"/>
        <v>#DIV/0!</v>
      </c>
      <c r="BE49" s="14" t="e">
        <f t="shared" si="38"/>
        <v>#DIV/0!</v>
      </c>
      <c r="BF49" s="42" t="e">
        <f t="shared" si="39"/>
        <v>#DIV/0!</v>
      </c>
      <c r="BG49" s="180" t="e">
        <f t="shared" si="73"/>
        <v>#DIV/0!</v>
      </c>
      <c r="BH49" s="50" t="e">
        <f t="shared" si="74"/>
        <v>#DIV/0!</v>
      </c>
      <c r="BI49" s="97" t="e">
        <f t="shared" si="75"/>
        <v>#DIV/0!</v>
      </c>
      <c r="BJ49" s="199">
        <f t="shared" si="53"/>
        <v>0</v>
      </c>
      <c r="BK49" s="94" t="e">
        <f t="shared" si="76"/>
        <v>#DIV/0!</v>
      </c>
      <c r="BL49" s="50" t="e">
        <f t="shared" si="77"/>
        <v>#DIV/0!</v>
      </c>
      <c r="BM49" s="97" t="e">
        <f t="shared" si="78"/>
        <v>#DIV/0!</v>
      </c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</row>
    <row r="50" spans="1:110" ht="18.600000000000001" hidden="1" customHeight="1">
      <c r="A50" s="182">
        <v>4.1666666666666699E-2</v>
      </c>
      <c r="B50" s="187">
        <v>39</v>
      </c>
      <c r="C50" s="185"/>
      <c r="D50" s="177"/>
      <c r="E50" s="149">
        <f t="shared" si="64"/>
        <v>12.5</v>
      </c>
      <c r="F50" s="31">
        <f t="shared" si="65"/>
        <v>8.3333333333333339</v>
      </c>
      <c r="G50" s="53">
        <f t="shared" si="66"/>
        <v>0</v>
      </c>
      <c r="H50" s="77">
        <f t="shared" si="67"/>
        <v>16.666666666666668</v>
      </c>
      <c r="I50" s="213">
        <f t="shared" si="68"/>
        <v>0</v>
      </c>
      <c r="J50" s="216">
        <f t="shared" si="40"/>
        <v>0</v>
      </c>
      <c r="K50" s="207">
        <f t="shared" si="69"/>
        <v>0</v>
      </c>
      <c r="L50" s="30">
        <f t="shared" si="41"/>
        <v>0</v>
      </c>
      <c r="M50" s="207">
        <f t="shared" si="42"/>
        <v>0</v>
      </c>
      <c r="N50" s="204" t="e">
        <f t="shared" si="0"/>
        <v>#DIV/0!</v>
      </c>
      <c r="O50" s="32" t="e">
        <f t="shared" si="1"/>
        <v>#DIV/0!</v>
      </c>
      <c r="P50" s="59" t="e">
        <f t="shared" si="2"/>
        <v>#DIV/0!</v>
      </c>
      <c r="Q50" s="63" t="e">
        <f t="shared" si="3"/>
        <v>#DIV/0!</v>
      </c>
      <c r="R50" s="33" t="e">
        <f t="shared" si="4"/>
        <v>#DIV/0!</v>
      </c>
      <c r="S50" s="67" t="e">
        <f t="shared" si="5"/>
        <v>#DIV/0!</v>
      </c>
      <c r="T50" s="56" t="e">
        <f t="shared" si="6"/>
        <v>#DIV/0!</v>
      </c>
      <c r="U50" s="32" t="e">
        <f t="shared" si="7"/>
        <v>#DIV/0!</v>
      </c>
      <c r="V50" s="59" t="e">
        <f t="shared" si="8"/>
        <v>#DIV/0!</v>
      </c>
      <c r="W50" s="63" t="e">
        <f t="shared" si="9"/>
        <v>#DIV/0!</v>
      </c>
      <c r="X50" s="33" t="e">
        <f t="shared" si="10"/>
        <v>#DIV/0!</v>
      </c>
      <c r="Y50" s="67" t="e">
        <f t="shared" si="11"/>
        <v>#DIV/0!</v>
      </c>
      <c r="Z50" s="71" t="e">
        <f t="shared" si="12"/>
        <v>#DIV/0!</v>
      </c>
      <c r="AA50" s="87" t="e">
        <f t="shared" si="13"/>
        <v>#DIV/0!</v>
      </c>
      <c r="AB50" s="193" t="e">
        <f t="shared" si="14"/>
        <v>#DIV/0!</v>
      </c>
      <c r="AC50" s="199">
        <f t="shared" si="48"/>
        <v>0</v>
      </c>
      <c r="AD50" s="175" t="e">
        <f t="shared" si="15"/>
        <v>#DIV/0!</v>
      </c>
      <c r="AE50" s="14" t="e">
        <f t="shared" si="16"/>
        <v>#DIV/0!</v>
      </c>
      <c r="AF50" s="21" t="e">
        <f t="shared" si="17"/>
        <v>#DIV/0!</v>
      </c>
      <c r="AG50" s="24" t="e">
        <f t="shared" si="18"/>
        <v>#DIV/0!</v>
      </c>
      <c r="AH50" s="15" t="e">
        <f t="shared" si="19"/>
        <v>#DIV/0!</v>
      </c>
      <c r="AI50" s="15" t="e">
        <f t="shared" si="20"/>
        <v>#DIV/0!</v>
      </c>
      <c r="AJ50" s="15" t="e">
        <f t="shared" si="70"/>
        <v>#DIV/0!</v>
      </c>
      <c r="AK50" s="15" t="e">
        <f t="shared" si="71"/>
        <v>#DIV/0!</v>
      </c>
      <c r="AL50" s="27" t="e">
        <f t="shared" si="72"/>
        <v>#DIV/0!</v>
      </c>
      <c r="AM50" s="19" t="e">
        <f t="shared" si="21"/>
        <v>#DIV/0!</v>
      </c>
      <c r="AN50" s="14" t="e">
        <f t="shared" si="22"/>
        <v>#DIV/0!</v>
      </c>
      <c r="AO50" s="42" t="e">
        <f t="shared" si="23"/>
        <v>#DIV/0!</v>
      </c>
      <c r="AP50" s="199">
        <f t="shared" si="49"/>
        <v>0</v>
      </c>
      <c r="AQ50" s="91" t="e">
        <f t="shared" si="24"/>
        <v>#DIV/0!</v>
      </c>
      <c r="AR50" s="15" t="e">
        <f t="shared" si="25"/>
        <v>#DIV/0!</v>
      </c>
      <c r="AS50" s="27" t="e">
        <f t="shared" si="26"/>
        <v>#DIV/0!</v>
      </c>
      <c r="AT50" s="159" t="e">
        <f t="shared" si="27"/>
        <v>#DIV/0!</v>
      </c>
      <c r="AU50" s="24" t="e">
        <f t="shared" si="28"/>
        <v>#DIV/0!</v>
      </c>
      <c r="AV50" s="15" t="e">
        <f t="shared" si="29"/>
        <v>#DIV/0!</v>
      </c>
      <c r="AW50" s="27" t="e">
        <f t="shared" si="30"/>
        <v>#DIV/0!</v>
      </c>
      <c r="AX50" s="19" t="e">
        <f t="shared" si="31"/>
        <v>#DIV/0!</v>
      </c>
      <c r="AY50" s="14" t="e">
        <f t="shared" si="32"/>
        <v>#DIV/0!</v>
      </c>
      <c r="AZ50" s="21" t="e">
        <f t="shared" si="33"/>
        <v>#DIV/0!</v>
      </c>
      <c r="BA50" s="24" t="e">
        <f t="shared" si="34"/>
        <v>#DIV/0!</v>
      </c>
      <c r="BB50" s="15" t="e">
        <f t="shared" si="35"/>
        <v>#DIV/0!</v>
      </c>
      <c r="BC50" s="27" t="e">
        <f t="shared" si="36"/>
        <v>#DIV/0!</v>
      </c>
      <c r="BD50" s="19" t="e">
        <f t="shared" si="37"/>
        <v>#DIV/0!</v>
      </c>
      <c r="BE50" s="14" t="e">
        <f t="shared" si="38"/>
        <v>#DIV/0!</v>
      </c>
      <c r="BF50" s="42" t="e">
        <f t="shared" si="39"/>
        <v>#DIV/0!</v>
      </c>
      <c r="BG50" s="180" t="e">
        <f t="shared" si="73"/>
        <v>#DIV/0!</v>
      </c>
      <c r="BH50" s="50" t="e">
        <f t="shared" si="74"/>
        <v>#DIV/0!</v>
      </c>
      <c r="BI50" s="97" t="e">
        <f t="shared" si="75"/>
        <v>#DIV/0!</v>
      </c>
      <c r="BJ50" s="199">
        <f t="shared" si="53"/>
        <v>0</v>
      </c>
      <c r="BK50" s="94" t="e">
        <f t="shared" si="76"/>
        <v>#DIV/0!</v>
      </c>
      <c r="BL50" s="50" t="e">
        <f t="shared" si="77"/>
        <v>#DIV/0!</v>
      </c>
      <c r="BM50" s="97" t="e">
        <f t="shared" si="78"/>
        <v>#DIV/0!</v>
      </c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</row>
    <row r="51" spans="1:110" ht="18.600000000000001" hidden="1" customHeight="1" thickBot="1">
      <c r="A51" s="182">
        <v>4.1666666666666699E-2</v>
      </c>
      <c r="B51" s="187">
        <v>40</v>
      </c>
      <c r="C51" s="198"/>
      <c r="D51" s="178"/>
      <c r="E51" s="106">
        <f t="shared" si="64"/>
        <v>12.5</v>
      </c>
      <c r="F51" s="75">
        <f t="shared" si="65"/>
        <v>8.3333333333333339</v>
      </c>
      <c r="G51" s="54">
        <f t="shared" si="66"/>
        <v>0</v>
      </c>
      <c r="H51" s="78">
        <f t="shared" si="67"/>
        <v>16.666666666666668</v>
      </c>
      <c r="I51" s="217">
        <f t="shared" si="68"/>
        <v>0</v>
      </c>
      <c r="J51" s="133">
        <f t="shared" si="40"/>
        <v>0</v>
      </c>
      <c r="K51" s="208">
        <f t="shared" si="69"/>
        <v>0</v>
      </c>
      <c r="L51" s="83">
        <f t="shared" si="41"/>
        <v>0</v>
      </c>
      <c r="M51" s="208">
        <f t="shared" si="42"/>
        <v>0</v>
      </c>
      <c r="N51" s="205" t="e">
        <f t="shared" si="0"/>
        <v>#DIV/0!</v>
      </c>
      <c r="O51" s="35" t="e">
        <f t="shared" si="1"/>
        <v>#DIV/0!</v>
      </c>
      <c r="P51" s="60" t="e">
        <f t="shared" si="2"/>
        <v>#DIV/0!</v>
      </c>
      <c r="Q51" s="64" t="e">
        <f t="shared" si="3"/>
        <v>#DIV/0!</v>
      </c>
      <c r="R51" s="36" t="e">
        <f t="shared" si="4"/>
        <v>#DIV/0!</v>
      </c>
      <c r="S51" s="68" t="e">
        <f t="shared" si="5"/>
        <v>#DIV/0!</v>
      </c>
      <c r="T51" s="57" t="e">
        <f t="shared" si="6"/>
        <v>#DIV/0!</v>
      </c>
      <c r="U51" s="35" t="e">
        <f t="shared" si="7"/>
        <v>#DIV/0!</v>
      </c>
      <c r="V51" s="60" t="e">
        <f t="shared" si="8"/>
        <v>#DIV/0!</v>
      </c>
      <c r="W51" s="64" t="e">
        <f t="shared" si="9"/>
        <v>#DIV/0!</v>
      </c>
      <c r="X51" s="36" t="e">
        <f t="shared" si="10"/>
        <v>#DIV/0!</v>
      </c>
      <c r="Y51" s="68" t="e">
        <f t="shared" si="11"/>
        <v>#DIV/0!</v>
      </c>
      <c r="Z51" s="72" t="e">
        <f t="shared" si="12"/>
        <v>#DIV/0!</v>
      </c>
      <c r="AA51" s="88" t="e">
        <f t="shared" si="13"/>
        <v>#DIV/0!</v>
      </c>
      <c r="AB51" s="194" t="e">
        <f t="shared" si="14"/>
        <v>#DIV/0!</v>
      </c>
      <c r="AC51" s="200">
        <f t="shared" si="48"/>
        <v>0</v>
      </c>
      <c r="AD51" s="89" t="e">
        <f t="shared" si="15"/>
        <v>#DIV/0!</v>
      </c>
      <c r="AE51" s="16" t="e">
        <f t="shared" si="16"/>
        <v>#DIV/0!</v>
      </c>
      <c r="AF51" s="22" t="e">
        <f t="shared" si="17"/>
        <v>#DIV/0!</v>
      </c>
      <c r="AG51" s="25" t="e">
        <f t="shared" si="18"/>
        <v>#DIV/0!</v>
      </c>
      <c r="AH51" s="17" t="e">
        <f t="shared" si="19"/>
        <v>#DIV/0!</v>
      </c>
      <c r="AI51" s="17" t="e">
        <f t="shared" si="20"/>
        <v>#DIV/0!</v>
      </c>
      <c r="AJ51" s="17" t="e">
        <f t="shared" si="70"/>
        <v>#DIV/0!</v>
      </c>
      <c r="AK51" s="17" t="e">
        <f t="shared" si="71"/>
        <v>#DIV/0!</v>
      </c>
      <c r="AL51" s="28" t="e">
        <f t="shared" si="72"/>
        <v>#DIV/0!</v>
      </c>
      <c r="AM51" s="20" t="e">
        <f t="shared" si="21"/>
        <v>#DIV/0!</v>
      </c>
      <c r="AN51" s="16" t="e">
        <f t="shared" si="22"/>
        <v>#DIV/0!</v>
      </c>
      <c r="AO51" s="43" t="e">
        <f t="shared" si="23"/>
        <v>#DIV/0!</v>
      </c>
      <c r="AP51" s="200">
        <f t="shared" si="49"/>
        <v>0</v>
      </c>
      <c r="AQ51" s="92" t="e">
        <f t="shared" si="24"/>
        <v>#DIV/0!</v>
      </c>
      <c r="AR51" s="17" t="e">
        <f t="shared" si="25"/>
        <v>#DIV/0!</v>
      </c>
      <c r="AS51" s="28" t="e">
        <f t="shared" si="26"/>
        <v>#DIV/0!</v>
      </c>
      <c r="AT51" s="160" t="e">
        <f t="shared" si="27"/>
        <v>#DIV/0!</v>
      </c>
      <c r="AU51" s="25" t="e">
        <f t="shared" si="28"/>
        <v>#DIV/0!</v>
      </c>
      <c r="AV51" s="17" t="e">
        <f t="shared" si="29"/>
        <v>#DIV/0!</v>
      </c>
      <c r="AW51" s="28" t="e">
        <f t="shared" si="30"/>
        <v>#DIV/0!</v>
      </c>
      <c r="AX51" s="20" t="e">
        <f t="shared" si="31"/>
        <v>#DIV/0!</v>
      </c>
      <c r="AY51" s="16" t="e">
        <f t="shared" si="32"/>
        <v>#DIV/0!</v>
      </c>
      <c r="AZ51" s="22" t="e">
        <f t="shared" si="33"/>
        <v>#DIV/0!</v>
      </c>
      <c r="BA51" s="25" t="e">
        <f t="shared" si="34"/>
        <v>#DIV/0!</v>
      </c>
      <c r="BB51" s="17" t="e">
        <f t="shared" si="35"/>
        <v>#DIV/0!</v>
      </c>
      <c r="BC51" s="28" t="e">
        <f t="shared" si="36"/>
        <v>#DIV/0!</v>
      </c>
      <c r="BD51" s="20" t="e">
        <f t="shared" si="37"/>
        <v>#DIV/0!</v>
      </c>
      <c r="BE51" s="16" t="e">
        <f t="shared" si="38"/>
        <v>#DIV/0!</v>
      </c>
      <c r="BF51" s="43" t="e">
        <f t="shared" si="39"/>
        <v>#DIV/0!</v>
      </c>
      <c r="BG51" s="179" t="e">
        <f t="shared" si="73"/>
        <v>#DIV/0!</v>
      </c>
      <c r="BH51" s="51" t="e">
        <f t="shared" si="74"/>
        <v>#DIV/0!</v>
      </c>
      <c r="BI51" s="98" t="e">
        <f t="shared" si="75"/>
        <v>#DIV/0!</v>
      </c>
      <c r="BJ51" s="200">
        <f t="shared" si="53"/>
        <v>0</v>
      </c>
      <c r="BK51" s="95" t="e">
        <f t="shared" si="76"/>
        <v>#DIV/0!</v>
      </c>
      <c r="BL51" s="51" t="e">
        <f t="shared" si="77"/>
        <v>#DIV/0!</v>
      </c>
      <c r="BM51" s="98" t="e">
        <f t="shared" si="78"/>
        <v>#DIV/0!</v>
      </c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</row>
    <row r="52" spans="1:110">
      <c r="AI52" s="4"/>
      <c r="AJ52" s="4"/>
      <c r="AK52" s="4"/>
      <c r="AL52" s="4"/>
      <c r="AM52" s="38"/>
      <c r="AN52" s="38"/>
      <c r="AO52" s="38"/>
      <c r="AP52" s="38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</row>
    <row r="53" spans="1:110">
      <c r="AI53" s="4"/>
      <c r="AJ53" s="4"/>
      <c r="AK53" s="4"/>
      <c r="AL53" s="4"/>
      <c r="AM53" s="38"/>
      <c r="AN53" s="38"/>
      <c r="AO53" s="38"/>
      <c r="AP53" s="38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4" spans="1:110">
      <c r="AI54" s="4"/>
      <c r="AJ54" s="4"/>
      <c r="AK54" s="4"/>
      <c r="AL54" s="4"/>
      <c r="AM54" s="38"/>
      <c r="AN54" s="38"/>
      <c r="AO54" s="38"/>
      <c r="AP54" s="38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</row>
    <row r="55" spans="1:110">
      <c r="AI55" s="4"/>
      <c r="AJ55" s="4"/>
      <c r="AK55" s="4"/>
      <c r="AL55" s="4"/>
      <c r="AM55" s="38"/>
      <c r="AN55" s="38"/>
      <c r="AO55" s="38"/>
      <c r="AP55" s="38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</row>
    <row r="56" spans="1:110">
      <c r="AI56" s="4"/>
      <c r="AJ56" s="4"/>
      <c r="AK56" s="4"/>
      <c r="AL56" s="4"/>
      <c r="AM56" s="38"/>
      <c r="AN56" s="38"/>
      <c r="AO56" s="38"/>
      <c r="AP56" s="38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</row>
    <row r="57" spans="1:110">
      <c r="AI57" s="4"/>
      <c r="AJ57" s="4"/>
      <c r="AK57" s="4"/>
      <c r="AL57" s="4"/>
      <c r="AM57" s="38"/>
      <c r="AN57" s="38"/>
      <c r="AO57" s="38"/>
      <c r="AP57" s="38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</row>
    <row r="58" spans="1:110">
      <c r="AI58" s="4"/>
      <c r="AJ58" s="4"/>
      <c r="AK58" s="4"/>
      <c r="AL58" s="4"/>
      <c r="AM58" s="38"/>
      <c r="AN58" s="38"/>
      <c r="AO58" s="38"/>
      <c r="AP58" s="38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</row>
    <row r="59" spans="1:110">
      <c r="AI59" s="4"/>
      <c r="AJ59" s="4"/>
      <c r="AK59" s="4"/>
      <c r="AL59" s="4"/>
      <c r="AM59" s="38"/>
      <c r="AN59" s="38"/>
      <c r="AO59" s="38"/>
      <c r="AP59" s="38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</row>
    <row r="60" spans="1:110">
      <c r="AI60" s="4"/>
      <c r="AJ60" s="4"/>
      <c r="AK60" s="4"/>
      <c r="AL60" s="4"/>
      <c r="AM60" s="38"/>
      <c r="AN60" s="38"/>
      <c r="AO60" s="38"/>
      <c r="AP60" s="38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</row>
    <row r="61" spans="1:110">
      <c r="AI61" s="4"/>
      <c r="AJ61" s="4"/>
      <c r="AK61" s="4"/>
      <c r="AL61" s="4"/>
      <c r="AM61" s="38"/>
      <c r="AN61" s="38"/>
      <c r="AO61" s="38"/>
      <c r="AP61" s="38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</row>
    <row r="62" spans="1:110">
      <c r="AI62" s="4"/>
      <c r="AJ62" s="4"/>
      <c r="AK62" s="4"/>
      <c r="AL62" s="4"/>
      <c r="AM62" s="38"/>
      <c r="AN62" s="38"/>
      <c r="AO62" s="38"/>
      <c r="AP62" s="38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</row>
    <row r="63" spans="1:110">
      <c r="AI63" s="4"/>
      <c r="AJ63" s="4"/>
      <c r="AK63" s="4"/>
      <c r="AL63" s="4"/>
      <c r="AM63" s="38"/>
      <c r="AN63" s="38"/>
      <c r="AO63" s="38"/>
      <c r="AP63" s="38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</row>
    <row r="64" spans="1:110">
      <c r="AI64" s="4"/>
      <c r="AJ64" s="4"/>
      <c r="AK64" s="4"/>
      <c r="AL64" s="4"/>
      <c r="AM64" s="38"/>
      <c r="AN64" s="38"/>
      <c r="AO64" s="38"/>
      <c r="AP64" s="38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</row>
    <row r="65" spans="35:110">
      <c r="AI65" s="4"/>
      <c r="AJ65" s="4"/>
      <c r="AK65" s="4"/>
      <c r="AL65" s="4"/>
      <c r="AM65" s="38"/>
      <c r="AN65" s="38"/>
      <c r="AO65" s="38"/>
      <c r="AP65" s="38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</row>
    <row r="66" spans="35:110">
      <c r="AI66" s="4"/>
      <c r="AJ66" s="4"/>
      <c r="AK66" s="4"/>
      <c r="AL66" s="4"/>
      <c r="AM66" s="38"/>
      <c r="AN66" s="38"/>
      <c r="AO66" s="38"/>
      <c r="AP66" s="38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</row>
    <row r="67" spans="35:110">
      <c r="AI67" s="4"/>
      <c r="AJ67" s="4"/>
      <c r="AK67" s="4"/>
      <c r="AL67" s="4"/>
      <c r="AM67" s="38"/>
      <c r="AN67" s="38"/>
      <c r="AO67" s="38"/>
      <c r="AP67" s="38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</row>
    <row r="68" spans="35:110">
      <c r="AI68" s="4"/>
      <c r="AJ68" s="4"/>
      <c r="AK68" s="4"/>
      <c r="AL68" s="4"/>
      <c r="AM68" s="38"/>
      <c r="AN68" s="38"/>
      <c r="AO68" s="38"/>
      <c r="AP68" s="38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</row>
    <row r="69" spans="35:110">
      <c r="AI69" s="4"/>
      <c r="AJ69" s="4"/>
      <c r="AK69" s="4"/>
      <c r="AL69" s="4"/>
      <c r="AM69" s="38"/>
      <c r="AN69" s="38"/>
      <c r="AO69" s="38"/>
      <c r="AP69" s="38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</row>
    <row r="70" spans="35:110">
      <c r="AI70" s="4"/>
      <c r="AJ70" s="4"/>
      <c r="AK70" s="4"/>
      <c r="AL70" s="4"/>
      <c r="AM70" s="38"/>
      <c r="AN70" s="38"/>
      <c r="AO70" s="38"/>
      <c r="AP70" s="38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</row>
    <row r="71" spans="35:110">
      <c r="AI71" s="4"/>
      <c r="AJ71" s="4"/>
      <c r="AK71" s="4"/>
      <c r="AL71" s="4"/>
      <c r="AM71" s="38"/>
      <c r="AN71" s="38"/>
      <c r="AO71" s="38"/>
      <c r="AP71" s="38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</row>
    <row r="72" spans="35:110">
      <c r="AI72" s="4"/>
      <c r="AJ72" s="4"/>
      <c r="AK72" s="4"/>
      <c r="AL72" s="4"/>
      <c r="AM72" s="38"/>
      <c r="AN72" s="38"/>
      <c r="AO72" s="38"/>
      <c r="AP72" s="38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</row>
    <row r="73" spans="35:110">
      <c r="AI73" s="4"/>
      <c r="AJ73" s="4"/>
      <c r="AK73" s="4"/>
      <c r="AL73" s="4"/>
      <c r="AM73" s="38"/>
      <c r="AN73" s="38"/>
      <c r="AO73" s="38"/>
      <c r="AP73" s="38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</row>
    <row r="74" spans="35:110">
      <c r="AI74" s="4"/>
      <c r="AJ74" s="4"/>
      <c r="AK74" s="4"/>
      <c r="AL74" s="4"/>
      <c r="AM74" s="38"/>
      <c r="AN74" s="38"/>
      <c r="AO74" s="38"/>
      <c r="AP74" s="38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</row>
    <row r="75" spans="35:110">
      <c r="AI75" s="4"/>
      <c r="AJ75" s="4"/>
      <c r="AK75" s="4"/>
      <c r="AL75" s="4"/>
      <c r="AM75" s="38"/>
      <c r="AN75" s="38"/>
      <c r="AO75" s="38"/>
      <c r="AP75" s="38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</row>
    <row r="76" spans="35:110">
      <c r="AI76" s="4"/>
      <c r="AJ76" s="4"/>
      <c r="AK76" s="4"/>
      <c r="AL76" s="4"/>
      <c r="AM76" s="38"/>
      <c r="AN76" s="38"/>
      <c r="AO76" s="38"/>
      <c r="AP76" s="38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</row>
    <row r="77" spans="35:110">
      <c r="AI77" s="4"/>
      <c r="AJ77" s="4"/>
      <c r="AK77" s="4"/>
      <c r="AL77" s="4"/>
      <c r="AM77" s="38"/>
      <c r="AN77" s="38"/>
      <c r="AO77" s="38"/>
      <c r="AP77" s="38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</row>
    <row r="78" spans="35:110">
      <c r="AI78" s="4"/>
      <c r="AJ78" s="4"/>
      <c r="AK78" s="4"/>
      <c r="AL78" s="4"/>
      <c r="AM78" s="38"/>
      <c r="AN78" s="38"/>
      <c r="AO78" s="38"/>
      <c r="AP78" s="38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</row>
    <row r="79" spans="35:110">
      <c r="AI79" s="4"/>
      <c r="AJ79" s="4"/>
      <c r="AK79" s="4"/>
      <c r="AL79" s="4"/>
      <c r="AM79" s="38"/>
      <c r="AN79" s="38"/>
      <c r="AO79" s="38"/>
      <c r="AP79" s="38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</row>
    <row r="80" spans="35:110">
      <c r="AI80" s="4"/>
      <c r="AJ80" s="4"/>
      <c r="AK80" s="4"/>
      <c r="AL80" s="4"/>
      <c r="AM80" s="38"/>
      <c r="AN80" s="38"/>
      <c r="AO80" s="38"/>
      <c r="AP80" s="38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</row>
    <row r="81" spans="35:110">
      <c r="AI81" s="4"/>
      <c r="AJ81" s="4"/>
      <c r="AK81" s="4"/>
      <c r="AL81" s="4"/>
      <c r="AM81" s="38"/>
      <c r="AN81" s="38"/>
      <c r="AO81" s="38"/>
      <c r="AP81" s="38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</row>
    <row r="82" spans="35:110">
      <c r="AI82" s="4"/>
      <c r="AJ82" s="4"/>
      <c r="AK82" s="4"/>
      <c r="AL82" s="4"/>
      <c r="AM82" s="38"/>
      <c r="AN82" s="38"/>
      <c r="AO82" s="38"/>
      <c r="AP82" s="38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</row>
    <row r="83" spans="35:110">
      <c r="AI83" s="4"/>
      <c r="AJ83" s="4"/>
      <c r="AK83" s="4"/>
      <c r="AL83" s="4"/>
      <c r="AM83" s="38"/>
      <c r="AN83" s="38"/>
      <c r="AO83" s="38"/>
      <c r="AP83" s="38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</row>
    <row r="84" spans="35:110">
      <c r="AI84" s="4"/>
      <c r="AJ84" s="4"/>
      <c r="AK84" s="4"/>
      <c r="AL84" s="4"/>
      <c r="AM84" s="38"/>
      <c r="AN84" s="38"/>
      <c r="AO84" s="38"/>
      <c r="AP84" s="38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</row>
    <row r="85" spans="35:110">
      <c r="AI85" s="4"/>
      <c r="AJ85" s="4"/>
      <c r="AK85" s="4"/>
      <c r="AL85" s="4"/>
      <c r="AM85" s="38"/>
      <c r="AN85" s="38"/>
      <c r="AO85" s="38"/>
      <c r="AP85" s="38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</row>
    <row r="86" spans="35:110">
      <c r="AI86" s="4"/>
      <c r="AJ86" s="4"/>
      <c r="AK86" s="4"/>
      <c r="AL86" s="4"/>
      <c r="AM86" s="38"/>
      <c r="AN86" s="38"/>
      <c r="AO86" s="38"/>
      <c r="AP86" s="38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</row>
    <row r="87" spans="35:110">
      <c r="AI87" s="4"/>
      <c r="AJ87" s="4"/>
      <c r="AK87" s="4"/>
      <c r="AL87" s="4"/>
      <c r="AM87" s="38"/>
      <c r="AN87" s="38"/>
      <c r="AO87" s="38"/>
      <c r="AP87" s="38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</row>
    <row r="88" spans="35:110">
      <c r="AI88" s="4"/>
      <c r="AJ88" s="4"/>
      <c r="AK88" s="4"/>
      <c r="AL88" s="4"/>
      <c r="AM88" s="38"/>
      <c r="AN88" s="38"/>
      <c r="AO88" s="38"/>
      <c r="AP88" s="38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</row>
    <row r="89" spans="35:110">
      <c r="AI89" s="4"/>
      <c r="AJ89" s="4"/>
      <c r="AK89" s="4"/>
      <c r="AL89" s="4"/>
      <c r="AM89" s="38"/>
      <c r="AN89" s="38"/>
      <c r="AO89" s="38"/>
      <c r="AP89" s="38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</row>
    <row r="90" spans="35:110">
      <c r="AI90" s="4"/>
      <c r="AJ90" s="4"/>
      <c r="AK90" s="4"/>
      <c r="AL90" s="4"/>
      <c r="AM90" s="38"/>
      <c r="AN90" s="38"/>
      <c r="AO90" s="38"/>
      <c r="AP90" s="38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</row>
    <row r="91" spans="35:110">
      <c r="AI91" s="4"/>
      <c r="AJ91" s="4"/>
      <c r="AK91" s="4"/>
      <c r="AL91" s="4"/>
      <c r="AM91" s="38"/>
      <c r="AN91" s="38"/>
      <c r="AO91" s="38"/>
      <c r="AP91" s="38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</row>
    <row r="92" spans="35:110">
      <c r="AI92" s="4"/>
      <c r="AJ92" s="4"/>
      <c r="AK92" s="4"/>
      <c r="AL92" s="4"/>
      <c r="AM92" s="38"/>
      <c r="AN92" s="38"/>
      <c r="AO92" s="38"/>
      <c r="AP92" s="38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</row>
    <row r="93" spans="35:110">
      <c r="AI93" s="4"/>
      <c r="AJ93" s="4"/>
      <c r="AK93" s="4"/>
      <c r="AL93" s="4"/>
      <c r="AM93" s="38"/>
      <c r="AN93" s="38"/>
      <c r="AO93" s="38"/>
      <c r="AP93" s="38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</row>
    <row r="94" spans="35:110">
      <c r="AI94" s="4"/>
      <c r="AJ94" s="4"/>
      <c r="AK94" s="4"/>
      <c r="AL94" s="4"/>
      <c r="AM94" s="38"/>
      <c r="AN94" s="38"/>
      <c r="AO94" s="38"/>
      <c r="AP94" s="38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</row>
    <row r="95" spans="35:110">
      <c r="AI95" s="4"/>
      <c r="AJ95" s="4"/>
      <c r="AK95" s="4"/>
      <c r="AL95" s="4"/>
      <c r="AM95" s="38"/>
      <c r="AN95" s="38"/>
      <c r="AO95" s="38"/>
      <c r="AP95" s="38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</row>
    <row r="96" spans="35:110">
      <c r="AI96" s="4"/>
      <c r="AJ96" s="4"/>
      <c r="AK96" s="4"/>
      <c r="AL96" s="4"/>
      <c r="AM96" s="38"/>
      <c r="AN96" s="38"/>
      <c r="AO96" s="38"/>
      <c r="AP96" s="38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</row>
    <row r="97" spans="35:110">
      <c r="AI97" s="4"/>
      <c r="AJ97" s="4"/>
      <c r="AK97" s="4"/>
      <c r="AL97" s="4"/>
      <c r="AM97" s="38"/>
      <c r="AN97" s="38"/>
      <c r="AO97" s="38"/>
      <c r="AP97" s="38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</row>
    <row r="98" spans="35:110">
      <c r="AI98" s="4"/>
      <c r="AJ98" s="4"/>
      <c r="AK98" s="4"/>
      <c r="AL98" s="4"/>
      <c r="AM98" s="38"/>
      <c r="AN98" s="38"/>
      <c r="AO98" s="38"/>
      <c r="AP98" s="38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</row>
    <row r="99" spans="35:110">
      <c r="AI99" s="4"/>
      <c r="AJ99" s="4"/>
      <c r="AK99" s="4"/>
      <c r="AL99" s="4"/>
      <c r="AM99" s="38"/>
      <c r="AN99" s="38"/>
      <c r="AO99" s="38"/>
      <c r="AP99" s="38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</row>
    <row r="100" spans="35:110">
      <c r="AI100" s="4"/>
      <c r="AJ100" s="4"/>
      <c r="AK100" s="4"/>
      <c r="AL100" s="4"/>
      <c r="AM100" s="38"/>
      <c r="AN100" s="38"/>
      <c r="AO100" s="38"/>
      <c r="AP100" s="38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</row>
    <row r="101" spans="35:110">
      <c r="AI101" s="4"/>
      <c r="AJ101" s="4"/>
      <c r="AK101" s="4"/>
      <c r="AL101" s="4"/>
      <c r="AM101" s="38"/>
      <c r="AN101" s="38"/>
      <c r="AO101" s="38"/>
      <c r="AP101" s="38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</row>
    <row r="102" spans="35:110">
      <c r="AI102" s="4"/>
      <c r="AJ102" s="4"/>
      <c r="AK102" s="4"/>
      <c r="AL102" s="4"/>
      <c r="AM102" s="38"/>
      <c r="AN102" s="38"/>
      <c r="AO102" s="38"/>
      <c r="AP102" s="38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</row>
    <row r="103" spans="35:110">
      <c r="AI103" s="4"/>
      <c r="AJ103" s="4"/>
      <c r="AK103" s="4"/>
      <c r="AL103" s="4"/>
      <c r="AM103" s="38"/>
      <c r="AN103" s="38"/>
      <c r="AO103" s="38"/>
      <c r="AP103" s="38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</row>
    <row r="104" spans="35:110">
      <c r="AI104" s="4"/>
      <c r="AJ104" s="4"/>
      <c r="AK104" s="4"/>
      <c r="AL104" s="4"/>
      <c r="AM104" s="38"/>
      <c r="AN104" s="38"/>
      <c r="AO104" s="38"/>
      <c r="AP104" s="38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</row>
    <row r="105" spans="35:110">
      <c r="AI105" s="4"/>
      <c r="AJ105" s="4"/>
      <c r="AK105" s="4"/>
      <c r="AL105" s="4"/>
      <c r="AM105" s="38"/>
      <c r="AN105" s="38"/>
      <c r="AO105" s="38"/>
      <c r="AP105" s="38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</row>
    <row r="106" spans="35:110">
      <c r="AI106" s="4"/>
      <c r="AJ106" s="4"/>
      <c r="AK106" s="4"/>
      <c r="AL106" s="4"/>
      <c r="AM106" s="38"/>
      <c r="AN106" s="38"/>
      <c r="AO106" s="38"/>
      <c r="AP106" s="38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</row>
    <row r="107" spans="35:110">
      <c r="AI107" s="4"/>
      <c r="AJ107" s="4"/>
      <c r="AK107" s="4"/>
      <c r="AL107" s="4"/>
      <c r="AM107" s="38"/>
      <c r="AN107" s="38"/>
      <c r="AO107" s="38"/>
      <c r="AP107" s="38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</row>
    <row r="108" spans="35:110">
      <c r="AI108" s="4"/>
      <c r="AJ108" s="4"/>
      <c r="AK108" s="4"/>
      <c r="AL108" s="4"/>
      <c r="AM108" s="38"/>
      <c r="AN108" s="38"/>
      <c r="AO108" s="38"/>
      <c r="AP108" s="38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</row>
    <row r="109" spans="35:110">
      <c r="AI109" s="4"/>
      <c r="AJ109" s="4"/>
      <c r="AK109" s="4"/>
      <c r="AL109" s="4"/>
      <c r="AM109" s="38"/>
      <c r="AN109" s="38"/>
      <c r="AO109" s="38"/>
      <c r="AP109" s="38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</row>
    <row r="110" spans="35:110">
      <c r="AI110" s="4"/>
      <c r="AJ110" s="4"/>
      <c r="AK110" s="4"/>
      <c r="AL110" s="4"/>
      <c r="AM110" s="38"/>
      <c r="AN110" s="38"/>
      <c r="AO110" s="38"/>
      <c r="AP110" s="38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</row>
    <row r="111" spans="35:110">
      <c r="AI111" s="4"/>
      <c r="AJ111" s="4"/>
      <c r="AK111" s="4"/>
      <c r="AL111" s="4"/>
      <c r="AM111" s="38"/>
      <c r="AN111" s="38"/>
      <c r="AO111" s="38"/>
      <c r="AP111" s="38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</row>
    <row r="112" spans="35:110">
      <c r="AI112" s="4"/>
      <c r="AJ112" s="4"/>
      <c r="AK112" s="4"/>
      <c r="AL112" s="4"/>
      <c r="AM112" s="38"/>
      <c r="AN112" s="38"/>
      <c r="AO112" s="38"/>
      <c r="AP112" s="38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</row>
    <row r="113" spans="35:110">
      <c r="AI113" s="4"/>
      <c r="AJ113" s="4"/>
      <c r="AK113" s="4"/>
      <c r="AL113" s="4"/>
      <c r="AM113" s="38"/>
      <c r="AN113" s="38"/>
      <c r="AO113" s="38"/>
      <c r="AP113" s="38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</row>
    <row r="114" spans="35:110">
      <c r="AI114" s="4"/>
      <c r="AJ114" s="4"/>
      <c r="AK114" s="4"/>
      <c r="AL114" s="4"/>
      <c r="AM114" s="38"/>
      <c r="AN114" s="38"/>
      <c r="AO114" s="38"/>
      <c r="AP114" s="38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</row>
    <row r="115" spans="35:110">
      <c r="AI115" s="4"/>
      <c r="AJ115" s="4"/>
      <c r="AK115" s="4"/>
      <c r="AL115" s="4"/>
      <c r="AM115" s="38"/>
      <c r="AN115" s="38"/>
      <c r="AO115" s="38"/>
      <c r="AP115" s="38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</row>
    <row r="116" spans="35:110">
      <c r="AI116" s="4"/>
      <c r="AJ116" s="4"/>
      <c r="AK116" s="4"/>
      <c r="AL116" s="4"/>
      <c r="AM116" s="38"/>
      <c r="AN116" s="38"/>
      <c r="AO116" s="38"/>
      <c r="AP116" s="38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</row>
    <row r="117" spans="35:110">
      <c r="AI117" s="4"/>
      <c r="AJ117" s="4"/>
      <c r="AK117" s="4"/>
      <c r="AL117" s="4"/>
      <c r="AM117" s="38"/>
      <c r="AN117" s="38"/>
      <c r="AO117" s="38"/>
      <c r="AP117" s="38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</row>
    <row r="118" spans="35:110">
      <c r="AI118" s="4"/>
      <c r="AJ118" s="4"/>
      <c r="AK118" s="4"/>
      <c r="AL118" s="4"/>
      <c r="AM118" s="38"/>
      <c r="AN118" s="38"/>
      <c r="AO118" s="38"/>
      <c r="AP118" s="38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</row>
    <row r="119" spans="35:110">
      <c r="AI119" s="4"/>
      <c r="AJ119" s="4"/>
      <c r="AK119" s="4"/>
      <c r="AL119" s="4"/>
      <c r="AM119" s="38"/>
      <c r="AN119" s="38"/>
      <c r="AO119" s="38"/>
      <c r="AP119" s="38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</row>
    <row r="120" spans="35:110">
      <c r="AI120" s="4"/>
      <c r="AJ120" s="4"/>
      <c r="AK120" s="4"/>
      <c r="AL120" s="4"/>
      <c r="AM120" s="38"/>
      <c r="AN120" s="38"/>
      <c r="AO120" s="38"/>
      <c r="AP120" s="38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</row>
    <row r="121" spans="35:110">
      <c r="AI121" s="4"/>
      <c r="AJ121" s="4"/>
      <c r="AK121" s="4"/>
      <c r="AL121" s="4"/>
      <c r="AM121" s="38"/>
      <c r="AN121" s="38"/>
      <c r="AO121" s="38"/>
      <c r="AP121" s="38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</row>
    <row r="122" spans="35:110">
      <c r="AI122" s="4"/>
      <c r="AJ122" s="4"/>
      <c r="AK122" s="4"/>
      <c r="AL122" s="4"/>
      <c r="AM122" s="38"/>
      <c r="AN122" s="38"/>
      <c r="AO122" s="38"/>
      <c r="AP122" s="38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</row>
    <row r="123" spans="35:110">
      <c r="AI123" s="4"/>
      <c r="AJ123" s="4"/>
      <c r="AK123" s="4"/>
      <c r="AL123" s="4"/>
      <c r="AM123" s="38"/>
      <c r="AN123" s="38"/>
      <c r="AO123" s="38"/>
      <c r="AP123" s="38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</row>
    <row r="124" spans="35:110">
      <c r="AI124" s="4"/>
      <c r="AJ124" s="4"/>
      <c r="AK124" s="4"/>
      <c r="AL124" s="4"/>
      <c r="AM124" s="38"/>
      <c r="AN124" s="38"/>
      <c r="AO124" s="38"/>
      <c r="AP124" s="38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</row>
    <row r="125" spans="35:110">
      <c r="AI125" s="4"/>
      <c r="AJ125" s="4"/>
      <c r="AK125" s="4"/>
      <c r="AL125" s="4"/>
      <c r="AM125" s="38"/>
      <c r="AN125" s="38"/>
      <c r="AO125" s="38"/>
      <c r="AP125" s="38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</row>
    <row r="126" spans="35:110">
      <c r="AI126" s="4"/>
      <c r="AJ126" s="4"/>
      <c r="AK126" s="4"/>
      <c r="AL126" s="4"/>
      <c r="AM126" s="38"/>
      <c r="AN126" s="38"/>
      <c r="AO126" s="38"/>
      <c r="AP126" s="38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</row>
    <row r="127" spans="35:110">
      <c r="AI127" s="4"/>
      <c r="AJ127" s="4"/>
      <c r="AK127" s="4"/>
      <c r="AL127" s="4"/>
      <c r="AM127" s="38"/>
      <c r="AN127" s="38"/>
      <c r="AO127" s="38"/>
      <c r="AP127" s="38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</row>
    <row r="128" spans="35:110">
      <c r="AI128" s="4"/>
      <c r="AJ128" s="4"/>
      <c r="AK128" s="4"/>
      <c r="AL128" s="4"/>
      <c r="AM128" s="38"/>
      <c r="AN128" s="38"/>
      <c r="AO128" s="38"/>
      <c r="AP128" s="38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</row>
    <row r="129" spans="35:110">
      <c r="AI129" s="4"/>
      <c r="AJ129" s="4"/>
      <c r="AK129" s="4"/>
      <c r="AL129" s="4"/>
      <c r="AM129" s="38"/>
      <c r="AN129" s="38"/>
      <c r="AO129" s="38"/>
      <c r="AP129" s="38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</row>
    <row r="130" spans="35:110">
      <c r="AI130" s="4"/>
      <c r="AJ130" s="4"/>
      <c r="AK130" s="4"/>
      <c r="AL130" s="4"/>
      <c r="AM130" s="38"/>
      <c r="AN130" s="38"/>
      <c r="AO130" s="38"/>
      <c r="AP130" s="38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</row>
    <row r="131" spans="35:110">
      <c r="AI131" s="4"/>
      <c r="AJ131" s="4"/>
      <c r="AK131" s="4"/>
      <c r="AL131" s="4"/>
      <c r="AM131" s="38"/>
      <c r="AN131" s="38"/>
      <c r="AO131" s="38"/>
      <c r="AP131" s="38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</row>
    <row r="132" spans="35:110">
      <c r="AI132" s="4"/>
      <c r="AJ132" s="4"/>
      <c r="AK132" s="4"/>
      <c r="AL132" s="4"/>
      <c r="AM132" s="38"/>
      <c r="AN132" s="38"/>
      <c r="AO132" s="38"/>
      <c r="AP132" s="38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</row>
    <row r="133" spans="35:110">
      <c r="AI133" s="4"/>
      <c r="AJ133" s="4"/>
      <c r="AK133" s="4"/>
      <c r="AL133" s="4"/>
      <c r="AM133" s="38"/>
      <c r="AN133" s="38"/>
      <c r="AO133" s="38"/>
      <c r="AP133" s="38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</row>
    <row r="134" spans="35:110">
      <c r="AI134" s="4"/>
      <c r="AJ134" s="4"/>
      <c r="AK134" s="4"/>
      <c r="AL134" s="4"/>
      <c r="AM134" s="38"/>
      <c r="AN134" s="38"/>
      <c r="AO134" s="38"/>
      <c r="AP134" s="38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</row>
    <row r="135" spans="35:110">
      <c r="AI135" s="4"/>
      <c r="AJ135" s="4"/>
      <c r="AK135" s="4"/>
      <c r="AL135" s="4"/>
      <c r="AM135" s="38"/>
      <c r="AN135" s="38"/>
      <c r="AO135" s="38"/>
      <c r="AP135" s="38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</row>
    <row r="136" spans="35:110">
      <c r="AI136" s="4"/>
      <c r="AJ136" s="4"/>
      <c r="AK136" s="4"/>
      <c r="AL136" s="4"/>
      <c r="AM136" s="38"/>
      <c r="AN136" s="38"/>
      <c r="AO136" s="38"/>
      <c r="AP136" s="38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</row>
    <row r="137" spans="35:110">
      <c r="AI137" s="4"/>
      <c r="AJ137" s="4"/>
      <c r="AK137" s="4"/>
      <c r="AL137" s="4"/>
      <c r="AM137" s="38"/>
      <c r="AN137" s="38"/>
      <c r="AO137" s="38"/>
      <c r="AP137" s="38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</row>
    <row r="138" spans="35:110">
      <c r="AI138" s="4"/>
      <c r="AJ138" s="4"/>
      <c r="AK138" s="4"/>
      <c r="AL138" s="4"/>
      <c r="AM138" s="38"/>
      <c r="AN138" s="38"/>
      <c r="AO138" s="38"/>
      <c r="AP138" s="38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</row>
    <row r="139" spans="35:110">
      <c r="AI139" s="4"/>
      <c r="AJ139" s="4"/>
      <c r="AK139" s="4"/>
      <c r="AL139" s="4"/>
      <c r="AM139" s="38"/>
      <c r="AN139" s="38"/>
      <c r="AO139" s="38"/>
      <c r="AP139" s="38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</row>
    <row r="140" spans="35:110">
      <c r="AI140" s="4"/>
      <c r="AJ140" s="4"/>
      <c r="AK140" s="4"/>
      <c r="AL140" s="4"/>
      <c r="AM140" s="38"/>
      <c r="AN140" s="38"/>
      <c r="AO140" s="38"/>
      <c r="AP140" s="38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</row>
    <row r="141" spans="35:110">
      <c r="AI141" s="4"/>
      <c r="AJ141" s="4"/>
      <c r="AK141" s="4"/>
      <c r="AL141" s="4"/>
      <c r="AM141" s="38"/>
      <c r="AN141" s="38"/>
      <c r="AO141" s="38"/>
      <c r="AP141" s="38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</row>
    <row r="142" spans="35:110">
      <c r="AI142" s="4"/>
      <c r="AJ142" s="4"/>
      <c r="AK142" s="4"/>
      <c r="AL142" s="4"/>
      <c r="AM142" s="38"/>
      <c r="AN142" s="38"/>
      <c r="AO142" s="38"/>
      <c r="AP142" s="38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</row>
    <row r="143" spans="35:110">
      <c r="AI143" s="4"/>
      <c r="AJ143" s="4"/>
      <c r="AK143" s="4"/>
      <c r="AL143" s="4"/>
      <c r="AM143" s="38"/>
      <c r="AN143" s="38"/>
      <c r="AO143" s="38"/>
      <c r="AP143" s="38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</row>
    <row r="144" spans="35:110">
      <c r="AI144" s="4"/>
      <c r="AJ144" s="4"/>
      <c r="AK144" s="4"/>
      <c r="AL144" s="4"/>
      <c r="AM144" s="38"/>
      <c r="AN144" s="38"/>
      <c r="AO144" s="38"/>
      <c r="AP144" s="38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</row>
    <row r="145" spans="35:110">
      <c r="AI145" s="4"/>
      <c r="AJ145" s="4"/>
      <c r="AK145" s="4"/>
      <c r="AL145" s="4"/>
      <c r="AM145" s="38"/>
      <c r="AN145" s="38"/>
      <c r="AO145" s="38"/>
      <c r="AP145" s="38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</row>
    <row r="146" spans="35:110">
      <c r="AI146" s="4"/>
      <c r="AJ146" s="4"/>
      <c r="AK146" s="4"/>
      <c r="AL146" s="4"/>
      <c r="AM146" s="38"/>
      <c r="AN146" s="38"/>
      <c r="AO146" s="38"/>
      <c r="AP146" s="38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</row>
    <row r="147" spans="35:110">
      <c r="AI147" s="4"/>
      <c r="AJ147" s="4"/>
      <c r="AK147" s="4"/>
      <c r="AL147" s="4"/>
      <c r="AM147" s="38"/>
      <c r="AN147" s="38"/>
      <c r="AO147" s="38"/>
      <c r="AP147" s="38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</row>
    <row r="148" spans="35:110">
      <c r="AI148" s="4"/>
      <c r="AJ148" s="4"/>
      <c r="AK148" s="4"/>
      <c r="AL148" s="4"/>
      <c r="AM148" s="38"/>
      <c r="AN148" s="38"/>
      <c r="AO148" s="38"/>
      <c r="AP148" s="38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</row>
    <row r="149" spans="35:110">
      <c r="AI149" s="4"/>
      <c r="AJ149" s="4"/>
      <c r="AK149" s="4"/>
      <c r="AL149" s="4"/>
      <c r="AM149" s="38"/>
      <c r="AN149" s="38"/>
      <c r="AO149" s="38"/>
      <c r="AP149" s="38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</row>
    <row r="150" spans="35:110">
      <c r="AI150" s="4"/>
      <c r="AJ150" s="4"/>
      <c r="AK150" s="4"/>
      <c r="AL150" s="4"/>
      <c r="AM150" s="38"/>
      <c r="AN150" s="38"/>
      <c r="AO150" s="38"/>
      <c r="AP150" s="38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</row>
    <row r="151" spans="35:110">
      <c r="AI151" s="4"/>
      <c r="AJ151" s="4"/>
      <c r="AK151" s="4"/>
      <c r="AL151" s="4"/>
      <c r="AM151" s="38"/>
      <c r="AN151" s="38"/>
      <c r="AO151" s="38"/>
      <c r="AP151" s="38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</row>
    <row r="152" spans="35:110">
      <c r="AI152" s="4"/>
      <c r="AJ152" s="4"/>
      <c r="AK152" s="4"/>
      <c r="AL152" s="4"/>
      <c r="AM152" s="38"/>
      <c r="AN152" s="38"/>
      <c r="AO152" s="38"/>
      <c r="AP152" s="38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</row>
    <row r="153" spans="35:110">
      <c r="AI153" s="4"/>
      <c r="AJ153" s="4"/>
      <c r="AK153" s="4"/>
      <c r="AL153" s="4"/>
      <c r="AM153" s="38"/>
      <c r="AN153" s="38"/>
      <c r="AO153" s="38"/>
      <c r="AP153" s="38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</row>
    <row r="154" spans="35:110">
      <c r="AI154" s="4"/>
      <c r="AJ154" s="4"/>
      <c r="AK154" s="4"/>
      <c r="AL154" s="4"/>
      <c r="AM154" s="38"/>
      <c r="AN154" s="38"/>
      <c r="AO154" s="38"/>
      <c r="AP154" s="38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</row>
    <row r="155" spans="35:110">
      <c r="AI155" s="4"/>
      <c r="AJ155" s="4"/>
      <c r="AK155" s="4"/>
      <c r="AL155" s="4"/>
      <c r="AM155" s="38"/>
      <c r="AN155" s="38"/>
      <c r="AO155" s="38"/>
      <c r="AP155" s="38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</row>
    <row r="156" spans="35:110">
      <c r="AI156" s="4"/>
      <c r="AJ156" s="4"/>
      <c r="AK156" s="4"/>
      <c r="AL156" s="4"/>
      <c r="AM156" s="38"/>
      <c r="AN156" s="38"/>
      <c r="AO156" s="38"/>
      <c r="AP156" s="38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</row>
    <row r="157" spans="35:110">
      <c r="AI157" s="4"/>
      <c r="AJ157" s="4"/>
      <c r="AK157" s="4"/>
      <c r="AL157" s="4"/>
      <c r="AM157" s="38"/>
      <c r="AN157" s="38"/>
      <c r="AO157" s="38"/>
      <c r="AP157" s="38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</row>
    <row r="158" spans="35:110">
      <c r="AI158" s="4"/>
      <c r="AJ158" s="4"/>
      <c r="AK158" s="4"/>
      <c r="AL158" s="4"/>
      <c r="AM158" s="38"/>
      <c r="AN158" s="38"/>
      <c r="AO158" s="38"/>
      <c r="AP158" s="38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</row>
    <row r="159" spans="35:110">
      <c r="AI159" s="4"/>
      <c r="AJ159" s="4"/>
      <c r="AK159" s="4"/>
      <c r="AL159" s="4"/>
      <c r="AM159" s="38"/>
      <c r="AN159" s="38"/>
      <c r="AO159" s="38"/>
      <c r="AP159" s="38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</row>
    <row r="160" spans="35:110">
      <c r="AI160" s="4"/>
      <c r="AJ160" s="4"/>
      <c r="AK160" s="4"/>
      <c r="AL160" s="4"/>
      <c r="AM160" s="38"/>
      <c r="AN160" s="38"/>
      <c r="AO160" s="38"/>
      <c r="AP160" s="38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</row>
    <row r="161" spans="35:110">
      <c r="AI161" s="4"/>
      <c r="AJ161" s="4"/>
      <c r="AK161" s="4"/>
      <c r="AL161" s="4"/>
      <c r="AM161" s="38"/>
      <c r="AN161" s="38"/>
      <c r="AO161" s="38"/>
      <c r="AP161" s="38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</row>
    <row r="162" spans="35:110">
      <c r="AI162" s="4"/>
      <c r="AJ162" s="4"/>
      <c r="AK162" s="4"/>
      <c r="AL162" s="4"/>
      <c r="AM162" s="38"/>
      <c r="AN162" s="38"/>
      <c r="AO162" s="38"/>
      <c r="AP162" s="38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</row>
    <row r="163" spans="35:110">
      <c r="AI163" s="4"/>
      <c r="AJ163" s="4"/>
      <c r="AK163" s="4"/>
      <c r="AL163" s="4"/>
      <c r="AM163" s="38"/>
      <c r="AN163" s="38"/>
      <c r="AO163" s="38"/>
      <c r="AP163" s="38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</row>
    <row r="164" spans="35:110">
      <c r="AI164" s="4"/>
      <c r="AJ164" s="4"/>
      <c r="AK164" s="4"/>
      <c r="AL164" s="4"/>
      <c r="AM164" s="38"/>
      <c r="AN164" s="38"/>
      <c r="AO164" s="38"/>
      <c r="AP164" s="38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</row>
    <row r="165" spans="35:110">
      <c r="AI165" s="4"/>
      <c r="AJ165" s="4"/>
      <c r="AK165" s="4"/>
      <c r="AL165" s="4"/>
      <c r="AM165" s="38"/>
      <c r="AN165" s="38"/>
      <c r="AO165" s="38"/>
      <c r="AP165" s="38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</row>
    <row r="166" spans="35:110">
      <c r="AI166" s="4"/>
      <c r="AJ166" s="4"/>
      <c r="AK166" s="4"/>
      <c r="AL166" s="4"/>
      <c r="AM166" s="38"/>
      <c r="AN166" s="38"/>
      <c r="AO166" s="38"/>
      <c r="AP166" s="38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</row>
    <row r="167" spans="35:110">
      <c r="AI167" s="4"/>
      <c r="AJ167" s="4"/>
      <c r="AK167" s="4"/>
      <c r="AL167" s="4"/>
      <c r="AM167" s="38"/>
      <c r="AN167" s="38"/>
      <c r="AO167" s="38"/>
      <c r="AP167" s="38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</row>
    <row r="168" spans="35:110">
      <c r="AI168" s="4"/>
      <c r="AJ168" s="4"/>
      <c r="AK168" s="4"/>
      <c r="AL168" s="4"/>
      <c r="AM168" s="38"/>
      <c r="AN168" s="38"/>
      <c r="AO168" s="38"/>
      <c r="AP168" s="38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</row>
    <row r="169" spans="35:110">
      <c r="AI169" s="4"/>
      <c r="AJ169" s="4"/>
      <c r="AK169" s="4"/>
      <c r="AL169" s="4"/>
      <c r="AM169" s="38"/>
      <c r="AN169" s="38"/>
      <c r="AO169" s="38"/>
      <c r="AP169" s="38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</row>
    <row r="170" spans="35:110">
      <c r="AI170" s="4"/>
      <c r="AJ170" s="4"/>
      <c r="AK170" s="4"/>
      <c r="AL170" s="4"/>
      <c r="AM170" s="38"/>
      <c r="AN170" s="38"/>
      <c r="AO170" s="38"/>
      <c r="AP170" s="38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</row>
    <row r="171" spans="35:110">
      <c r="AI171" s="4"/>
      <c r="AJ171" s="4"/>
      <c r="AK171" s="4"/>
      <c r="AL171" s="4"/>
      <c r="AM171" s="38"/>
      <c r="AN171" s="38"/>
      <c r="AO171" s="38"/>
      <c r="AP171" s="38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</row>
    <row r="172" spans="35:110">
      <c r="AI172" s="4"/>
      <c r="AJ172" s="4"/>
      <c r="AK172" s="4"/>
      <c r="AL172" s="4"/>
      <c r="AM172" s="38"/>
      <c r="AN172" s="38"/>
      <c r="AO172" s="38"/>
      <c r="AP172" s="38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</row>
    <row r="173" spans="35:110">
      <c r="AI173" s="4"/>
      <c r="AJ173" s="4"/>
      <c r="AK173" s="4"/>
      <c r="AL173" s="4"/>
      <c r="AM173" s="38"/>
      <c r="AN173" s="38"/>
      <c r="AO173" s="38"/>
      <c r="AP173" s="38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</row>
    <row r="174" spans="35:110">
      <c r="AI174" s="4"/>
      <c r="AJ174" s="4"/>
      <c r="AK174" s="4"/>
      <c r="AL174" s="4"/>
      <c r="AM174" s="38"/>
      <c r="AN174" s="38"/>
      <c r="AO174" s="38"/>
      <c r="AP174" s="38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</row>
    <row r="175" spans="35:110">
      <c r="AI175" s="4"/>
      <c r="AJ175" s="4"/>
      <c r="AK175" s="4"/>
      <c r="AL175" s="4"/>
      <c r="AM175" s="38"/>
      <c r="AN175" s="38"/>
      <c r="AO175" s="38"/>
      <c r="AP175" s="38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</row>
    <row r="176" spans="35:110">
      <c r="AI176" s="4"/>
      <c r="AJ176" s="4"/>
      <c r="AK176" s="4"/>
      <c r="AL176" s="4"/>
      <c r="AM176" s="38"/>
      <c r="AN176" s="38"/>
      <c r="AO176" s="38"/>
      <c r="AP176" s="38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</row>
  </sheetData>
  <mergeCells count="18">
    <mergeCell ref="E1:AF1"/>
    <mergeCell ref="AD3:AF3"/>
    <mergeCell ref="BG2:BI2"/>
    <mergeCell ref="AQ3:AS3"/>
    <mergeCell ref="AU3:AW3"/>
    <mergeCell ref="BA3:BC3"/>
    <mergeCell ref="BD3:BF3"/>
    <mergeCell ref="E2:G2"/>
    <mergeCell ref="AM3:AO3"/>
    <mergeCell ref="H2:J2"/>
    <mergeCell ref="AX3:AZ3"/>
    <mergeCell ref="AG3:AL3"/>
    <mergeCell ref="N2:P2"/>
    <mergeCell ref="Q2:S2"/>
    <mergeCell ref="BK2:BM2"/>
    <mergeCell ref="T2:V2"/>
    <mergeCell ref="W2:Y2"/>
    <mergeCell ref="Z2:AA2"/>
  </mergeCells>
  <phoneticPr fontId="0" type="noConversion"/>
  <printOptions horizontalCentered="1" verticalCentered="1"/>
  <pageMargins left="0.12" right="0.12" top="0" bottom="0" header="0.15" footer="0.14000000000000001"/>
  <pageSetup paperSize="9" scale="65" orientation="landscape" r:id="rId1"/>
  <headerFooter alignWithMargins="0"/>
  <colBreaks count="3" manualBreakCount="3">
    <brk id="28" max="1048575" man="1"/>
    <brk id="41" max="1048575" man="1"/>
    <brk id="5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individuel</vt:lpstr>
      <vt:lpstr>T.VMA</vt:lpstr>
    </vt:vector>
  </TitlesOfParts>
  <Company>DEFENSE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andre.le-gallic</dc:creator>
  <cp:lastModifiedBy>FRANGEUL</cp:lastModifiedBy>
  <cp:lastPrinted>2021-09-09T13:06:44Z</cp:lastPrinted>
  <dcterms:created xsi:type="dcterms:W3CDTF">2004-09-22T08:35:14Z</dcterms:created>
  <dcterms:modified xsi:type="dcterms:W3CDTF">2021-09-09T13:08:09Z</dcterms:modified>
</cp:coreProperties>
</file>